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62"/>
  </bookViews>
  <sheets>
    <sheet name="Upravni odjeli" sheetId="6" r:id="rId1"/>
    <sheet name="Osnovne škole" sheetId="7" r:id="rId2"/>
    <sheet name="Srednje škole" sheetId="8" r:id="rId3"/>
  </sheets>
  <calcPr calcId="152511"/>
</workbook>
</file>

<file path=xl/calcChain.xml><?xml version="1.0" encoding="utf-8"?>
<calcChain xmlns="http://schemas.openxmlformats.org/spreadsheetml/2006/main">
  <c r="G51" i="8" l="1"/>
  <c r="F51" i="8"/>
  <c r="E51" i="8"/>
  <c r="D51" i="8"/>
  <c r="G50" i="8"/>
  <c r="F50" i="8"/>
  <c r="E50" i="8"/>
  <c r="D50" i="8"/>
  <c r="G49" i="8"/>
  <c r="F49" i="8"/>
  <c r="E49" i="8"/>
  <c r="D49" i="8"/>
  <c r="N48" i="8"/>
  <c r="R48" i="8" s="1"/>
  <c r="K48" i="8"/>
  <c r="M48" i="8" s="1"/>
  <c r="I48" i="8"/>
  <c r="N46" i="8"/>
  <c r="R46" i="8" s="1"/>
  <c r="K46" i="8"/>
  <c r="M46" i="8" s="1"/>
  <c r="I46" i="8"/>
  <c r="R45" i="8"/>
  <c r="M45" i="8"/>
  <c r="I45" i="8"/>
  <c r="R44" i="8"/>
  <c r="N44" i="8"/>
  <c r="K44" i="8"/>
  <c r="M44" i="8" s="1"/>
  <c r="I44" i="8"/>
  <c r="N42" i="8"/>
  <c r="R42" i="8" s="1"/>
  <c r="K42" i="8"/>
  <c r="M42" i="8" s="1"/>
  <c r="I42" i="8"/>
  <c r="N40" i="8"/>
  <c r="R40" i="8" s="1"/>
  <c r="M40" i="8"/>
  <c r="K40" i="8"/>
  <c r="I40" i="8"/>
  <c r="N38" i="8"/>
  <c r="R38" i="8" s="1"/>
  <c r="K38" i="8"/>
  <c r="M38" i="8" s="1"/>
  <c r="I38" i="8"/>
  <c r="R36" i="8"/>
  <c r="N36" i="8"/>
  <c r="K36" i="8"/>
  <c r="M36" i="8" s="1"/>
  <c r="I36" i="8"/>
  <c r="N34" i="8"/>
  <c r="R34" i="8" s="1"/>
  <c r="K34" i="8"/>
  <c r="M34" i="8" s="1"/>
  <c r="I34" i="8"/>
  <c r="N32" i="8"/>
  <c r="R32" i="8" s="1"/>
  <c r="M32" i="8"/>
  <c r="K32" i="8"/>
  <c r="I32" i="8"/>
  <c r="N30" i="8"/>
  <c r="R30" i="8" s="1"/>
  <c r="K30" i="8"/>
  <c r="M30" i="8" s="1"/>
  <c r="I30" i="8"/>
  <c r="R28" i="8"/>
  <c r="N28" i="8"/>
  <c r="K28" i="8"/>
  <c r="M28" i="8" s="1"/>
  <c r="I28" i="8"/>
  <c r="N26" i="8"/>
  <c r="R26" i="8" s="1"/>
  <c r="K26" i="8"/>
  <c r="M26" i="8" s="1"/>
  <c r="I26" i="8"/>
  <c r="N24" i="8"/>
  <c r="R24" i="8" s="1"/>
  <c r="M24" i="8"/>
  <c r="K24" i="8"/>
  <c r="I24" i="8"/>
  <c r="N22" i="8"/>
  <c r="R22" i="8" s="1"/>
  <c r="K22" i="8"/>
  <c r="M22" i="8" s="1"/>
  <c r="I22" i="8"/>
  <c r="R20" i="8"/>
  <c r="N20" i="8"/>
  <c r="K20" i="8"/>
  <c r="M20" i="8" s="1"/>
  <c r="I20" i="8"/>
  <c r="N18" i="8"/>
  <c r="R18" i="8" s="1"/>
  <c r="K18" i="8"/>
  <c r="M18" i="8" s="1"/>
  <c r="I18" i="8"/>
  <c r="N16" i="8"/>
  <c r="R16" i="8" s="1"/>
  <c r="M16" i="8"/>
  <c r="K16" i="8"/>
  <c r="I16" i="8"/>
  <c r="N14" i="8"/>
  <c r="R14" i="8" s="1"/>
  <c r="K14" i="8"/>
  <c r="M14" i="8" s="1"/>
  <c r="I14" i="8"/>
  <c r="R12" i="8"/>
  <c r="N12" i="8"/>
  <c r="K12" i="8"/>
  <c r="M12" i="8" s="1"/>
  <c r="I12" i="8"/>
  <c r="N10" i="8"/>
  <c r="R10" i="8" s="1"/>
  <c r="K10" i="8"/>
  <c r="M10" i="8" s="1"/>
  <c r="I10" i="8"/>
  <c r="R8" i="8"/>
  <c r="N8" i="8"/>
  <c r="M8" i="8"/>
  <c r="K8" i="8"/>
  <c r="I8" i="8"/>
  <c r="N6" i="8"/>
  <c r="R6" i="8" s="1"/>
  <c r="K6" i="8"/>
  <c r="M6" i="8" s="1"/>
  <c r="I6" i="8"/>
  <c r="G64" i="7"/>
  <c r="F64" i="7"/>
  <c r="E64" i="7"/>
  <c r="D64" i="7"/>
  <c r="G63" i="7"/>
  <c r="F63" i="7"/>
  <c r="E63" i="7"/>
  <c r="D63" i="7"/>
  <c r="K62" i="7"/>
  <c r="N62" i="7" s="1"/>
  <c r="R62" i="7" s="1"/>
  <c r="I62" i="7"/>
  <c r="N60" i="7"/>
  <c r="R60" i="7" s="1"/>
  <c r="M60" i="7"/>
  <c r="K60" i="7"/>
  <c r="I60" i="7"/>
  <c r="N58" i="7"/>
  <c r="R58" i="7" s="1"/>
  <c r="M58" i="7"/>
  <c r="K58" i="7"/>
  <c r="I58" i="7"/>
  <c r="N56" i="7"/>
  <c r="R56" i="7" s="1"/>
  <c r="K56" i="7"/>
  <c r="M56" i="7" s="1"/>
  <c r="I56" i="7"/>
  <c r="N54" i="7"/>
  <c r="R54" i="7" s="1"/>
  <c r="K54" i="7"/>
  <c r="M54" i="7" s="1"/>
  <c r="I54" i="7"/>
  <c r="N52" i="7"/>
  <c r="R52" i="7" s="1"/>
  <c r="M52" i="7"/>
  <c r="K52" i="7"/>
  <c r="I52" i="7"/>
  <c r="N50" i="7"/>
  <c r="R50" i="7" s="1"/>
  <c r="M50" i="7"/>
  <c r="K50" i="7"/>
  <c r="I50" i="7"/>
  <c r="N48" i="7"/>
  <c r="R48" i="7" s="1"/>
  <c r="K48" i="7"/>
  <c r="M48" i="7" s="1"/>
  <c r="I48" i="7"/>
  <c r="N46" i="7"/>
  <c r="R46" i="7" s="1"/>
  <c r="K46" i="7"/>
  <c r="M46" i="7" s="1"/>
  <c r="I46" i="7"/>
  <c r="N44" i="7"/>
  <c r="R44" i="7" s="1"/>
  <c r="M44" i="7"/>
  <c r="K44" i="7"/>
  <c r="I44" i="7"/>
  <c r="N42" i="7"/>
  <c r="R42" i="7" s="1"/>
  <c r="M42" i="7"/>
  <c r="K42" i="7"/>
  <c r="I42" i="7"/>
  <c r="N40" i="7"/>
  <c r="R40" i="7" s="1"/>
  <c r="K40" i="7"/>
  <c r="M40" i="7" s="1"/>
  <c r="I40" i="7"/>
  <c r="N38" i="7"/>
  <c r="R38" i="7" s="1"/>
  <c r="K38" i="7"/>
  <c r="M38" i="7" s="1"/>
  <c r="I38" i="7"/>
  <c r="N36" i="7"/>
  <c r="R36" i="7" s="1"/>
  <c r="M36" i="7"/>
  <c r="K36" i="7"/>
  <c r="I36" i="7"/>
  <c r="N34" i="7"/>
  <c r="R34" i="7" s="1"/>
  <c r="M34" i="7"/>
  <c r="K34" i="7"/>
  <c r="I34" i="7"/>
  <c r="N32" i="7"/>
  <c r="R32" i="7" s="1"/>
  <c r="K32" i="7"/>
  <c r="M32" i="7" s="1"/>
  <c r="I32" i="7"/>
  <c r="N30" i="7"/>
  <c r="R30" i="7" s="1"/>
  <c r="K30" i="7"/>
  <c r="M30" i="7" s="1"/>
  <c r="I30" i="7"/>
  <c r="N28" i="7"/>
  <c r="R28" i="7" s="1"/>
  <c r="M28" i="7"/>
  <c r="K28" i="7"/>
  <c r="I28" i="7"/>
  <c r="N26" i="7"/>
  <c r="R26" i="7" s="1"/>
  <c r="M26" i="7"/>
  <c r="K26" i="7"/>
  <c r="I26" i="7"/>
  <c r="R25" i="7"/>
  <c r="R24" i="7"/>
  <c r="N24" i="7"/>
  <c r="K24" i="7"/>
  <c r="M24" i="7" s="1"/>
  <c r="I24" i="7"/>
  <c r="R22" i="7"/>
  <c r="N22" i="7"/>
  <c r="K22" i="7"/>
  <c r="M22" i="7" s="1"/>
  <c r="I22" i="7"/>
  <c r="N20" i="7"/>
  <c r="R20" i="7" s="1"/>
  <c r="K20" i="7"/>
  <c r="M20" i="7" s="1"/>
  <c r="I20" i="7"/>
  <c r="R18" i="7"/>
  <c r="N18" i="7"/>
  <c r="K18" i="7"/>
  <c r="M18" i="7" s="1"/>
  <c r="I18" i="7"/>
  <c r="N16" i="7"/>
  <c r="R16" i="7" s="1"/>
  <c r="K16" i="7"/>
  <c r="M16" i="7" s="1"/>
  <c r="I16" i="7"/>
  <c r="N14" i="7"/>
  <c r="R14" i="7" s="1"/>
  <c r="M14" i="7"/>
  <c r="K14" i="7"/>
  <c r="I14" i="7"/>
  <c r="N12" i="7"/>
  <c r="R12" i="7" s="1"/>
  <c r="M12" i="7"/>
  <c r="K12" i="7"/>
  <c r="I12" i="7"/>
  <c r="N10" i="7"/>
  <c r="R10" i="7" s="1"/>
  <c r="M10" i="7"/>
  <c r="K10" i="7"/>
  <c r="I10" i="7"/>
  <c r="R8" i="7"/>
  <c r="N8" i="7"/>
  <c r="K8" i="7"/>
  <c r="M8" i="7" s="1"/>
  <c r="I8" i="7"/>
  <c r="R6" i="7"/>
  <c r="N6" i="7"/>
  <c r="K6" i="7"/>
  <c r="M6" i="7" s="1"/>
  <c r="I6" i="7"/>
  <c r="M62" i="7" l="1"/>
  <c r="F64" i="6" l="1"/>
  <c r="G64" i="6"/>
  <c r="H64" i="6"/>
  <c r="I64" i="6"/>
  <c r="J64" i="6"/>
  <c r="K64" i="6"/>
  <c r="L64" i="6"/>
  <c r="M64" i="6"/>
  <c r="E64" i="6"/>
  <c r="F63" i="6"/>
  <c r="I63" i="6"/>
  <c r="L63" i="6"/>
  <c r="E63" i="6"/>
  <c r="K55" i="6"/>
  <c r="K57" i="6" s="1"/>
  <c r="K54" i="6"/>
  <c r="K53" i="6"/>
  <c r="K52" i="6"/>
  <c r="K51" i="6"/>
  <c r="K49" i="6"/>
  <c r="K48" i="6"/>
  <c r="K47" i="6"/>
  <c r="K46" i="6"/>
  <c r="K44" i="6"/>
  <c r="K50" i="6" s="1"/>
  <c r="K42" i="6"/>
  <c r="K40" i="6"/>
  <c r="K39" i="6"/>
  <c r="K34" i="6"/>
  <c r="K32" i="6"/>
  <c r="K31" i="6"/>
  <c r="K30" i="6"/>
  <c r="K33" i="6"/>
  <c r="K35" i="6"/>
  <c r="K36" i="6"/>
  <c r="K29" i="6"/>
  <c r="K37" i="6" s="1"/>
  <c r="K20" i="6"/>
  <c r="K22" i="6"/>
  <c r="K23" i="6"/>
  <c r="K24" i="6"/>
  <c r="K25" i="6"/>
  <c r="K26" i="6"/>
  <c r="K27" i="6"/>
  <c r="K15" i="6"/>
  <c r="K17" i="6"/>
  <c r="K11" i="6"/>
  <c r="K9" i="6"/>
  <c r="H58" i="6"/>
  <c r="K58" i="6" s="1"/>
  <c r="K60" i="6" s="1"/>
  <c r="H55" i="6"/>
  <c r="H57" i="6" s="1"/>
  <c r="H54" i="6"/>
  <c r="H53" i="6"/>
  <c r="H52" i="6"/>
  <c r="H51" i="6"/>
  <c r="H49" i="6"/>
  <c r="H48" i="6"/>
  <c r="H47" i="6"/>
  <c r="H46" i="6"/>
  <c r="H44" i="6"/>
  <c r="H50" i="6" s="1"/>
  <c r="H42" i="6"/>
  <c r="H40" i="6"/>
  <c r="H39" i="6"/>
  <c r="H38" i="6"/>
  <c r="H43" i="6" s="1"/>
  <c r="H37" i="6"/>
  <c r="H36" i="6"/>
  <c r="H34" i="6"/>
  <c r="H33" i="6"/>
  <c r="H32" i="6"/>
  <c r="H31" i="6"/>
  <c r="H29" i="6"/>
  <c r="H20" i="6"/>
  <c r="H21" i="6"/>
  <c r="K21" i="6" s="1"/>
  <c r="H22" i="6"/>
  <c r="H23" i="6"/>
  <c r="H24" i="6"/>
  <c r="H25" i="6"/>
  <c r="H26" i="6"/>
  <c r="H27" i="6"/>
  <c r="H19" i="6"/>
  <c r="K19" i="6" s="1"/>
  <c r="H12" i="6"/>
  <c r="K12" i="6" s="1"/>
  <c r="H13" i="6"/>
  <c r="K13" i="6" s="1"/>
  <c r="H14" i="6"/>
  <c r="K14" i="6" s="1"/>
  <c r="H15" i="6"/>
  <c r="H16" i="6"/>
  <c r="H17" i="6"/>
  <c r="H11" i="6"/>
  <c r="H9" i="6"/>
  <c r="H8" i="6"/>
  <c r="K8" i="6" s="1"/>
  <c r="K10" i="6" s="1"/>
  <c r="H6" i="6"/>
  <c r="K6" i="6" s="1"/>
  <c r="H7" i="6" l="1"/>
  <c r="H60" i="6"/>
  <c r="K38" i="6"/>
  <c r="K43" i="6" s="1"/>
  <c r="K28" i="6"/>
  <c r="K7" i="6"/>
  <c r="H63" i="6"/>
  <c r="H18" i="6"/>
  <c r="H28" i="6"/>
  <c r="K16" i="6"/>
  <c r="K18" i="6" s="1"/>
  <c r="H10" i="6"/>
  <c r="K63" i="6" l="1"/>
  <c r="H56" i="6" l="1"/>
  <c r="H59" i="6" l="1"/>
  <c r="H45" i="6"/>
  <c r="H35" i="6"/>
  <c r="G45" i="6" l="1"/>
  <c r="I45" i="6"/>
  <c r="L45" i="6" s="1"/>
  <c r="K45" i="6"/>
  <c r="M45" i="6" l="1"/>
  <c r="J45" i="6"/>
  <c r="G6" i="6"/>
  <c r="I6" i="6"/>
  <c r="L6" i="6" s="1"/>
  <c r="M6" i="6" l="1"/>
  <c r="J6" i="6"/>
  <c r="D60" i="6"/>
  <c r="D57" i="6"/>
  <c r="D54" i="6"/>
  <c r="D50" i="6"/>
  <c r="D43" i="6"/>
  <c r="D37" i="6"/>
  <c r="D28" i="6"/>
  <c r="D18" i="6"/>
  <c r="D10" i="6"/>
  <c r="D7" i="6"/>
  <c r="K41" i="6" l="1"/>
  <c r="L8" i="6"/>
  <c r="I9" i="6"/>
  <c r="L9" i="6" s="1"/>
  <c r="I11" i="6"/>
  <c r="L11" i="6" s="1"/>
  <c r="I12" i="6"/>
  <c r="L12" i="6" s="1"/>
  <c r="I13" i="6"/>
  <c r="L13" i="6" s="1"/>
  <c r="I14" i="6"/>
  <c r="L14" i="6" s="1"/>
  <c r="I15" i="6"/>
  <c r="L15" i="6" s="1"/>
  <c r="I16" i="6"/>
  <c r="L16" i="6" s="1"/>
  <c r="I17" i="6"/>
  <c r="L17" i="6" s="1"/>
  <c r="I19" i="6"/>
  <c r="L19" i="6" s="1"/>
  <c r="I20" i="6"/>
  <c r="L20" i="6" s="1"/>
  <c r="I21" i="6"/>
  <c r="L21" i="6" s="1"/>
  <c r="I22" i="6"/>
  <c r="L22" i="6" s="1"/>
  <c r="I23" i="6"/>
  <c r="L23" i="6" s="1"/>
  <c r="I24" i="6"/>
  <c r="L24" i="6" s="1"/>
  <c r="I25" i="6"/>
  <c r="L25" i="6" s="1"/>
  <c r="I26" i="6"/>
  <c r="L26" i="6" s="1"/>
  <c r="I27" i="6"/>
  <c r="L27" i="6" s="1"/>
  <c r="I29" i="6"/>
  <c r="L29" i="6" s="1"/>
  <c r="I30" i="6"/>
  <c r="I31" i="6"/>
  <c r="L31" i="6" s="1"/>
  <c r="I32" i="6"/>
  <c r="L32" i="6" s="1"/>
  <c r="I33" i="6"/>
  <c r="L33" i="6" s="1"/>
  <c r="I34" i="6"/>
  <c r="L34" i="6" s="1"/>
  <c r="I35" i="6"/>
  <c r="L35" i="6" s="1"/>
  <c r="I36" i="6"/>
  <c r="L36" i="6" s="1"/>
  <c r="I38" i="6"/>
  <c r="L38" i="6" s="1"/>
  <c r="I39" i="6"/>
  <c r="L39" i="6" s="1"/>
  <c r="I40" i="6"/>
  <c r="L40" i="6" s="1"/>
  <c r="I41" i="6"/>
  <c r="I42" i="6"/>
  <c r="L42" i="6" s="1"/>
  <c r="I44" i="6"/>
  <c r="L44" i="6" s="1"/>
  <c r="I46" i="6"/>
  <c r="L46" i="6" s="1"/>
  <c r="I47" i="6"/>
  <c r="L47" i="6" s="1"/>
  <c r="I48" i="6"/>
  <c r="L48" i="6" s="1"/>
  <c r="I49" i="6"/>
  <c r="L49" i="6" s="1"/>
  <c r="I51" i="6"/>
  <c r="L51" i="6" s="1"/>
  <c r="I52" i="6"/>
  <c r="L52" i="6" s="1"/>
  <c r="I53" i="6"/>
  <c r="L53" i="6" s="1"/>
  <c r="I54" i="6"/>
  <c r="L54" i="6" s="1"/>
  <c r="I55" i="6"/>
  <c r="L55" i="6" s="1"/>
  <c r="I56" i="6"/>
  <c r="L56" i="6" s="1"/>
  <c r="I57" i="6"/>
  <c r="L57" i="6" s="1"/>
  <c r="I58" i="6"/>
  <c r="L58" i="6" s="1"/>
  <c r="I59" i="6"/>
  <c r="L59" i="6" s="1"/>
  <c r="I60" i="6"/>
  <c r="M12" i="6"/>
  <c r="M13" i="6"/>
  <c r="M14" i="6"/>
  <c r="M16" i="6"/>
  <c r="M17" i="6"/>
  <c r="M24" i="6"/>
  <c r="M29" i="6"/>
  <c r="M31" i="6"/>
  <c r="M32" i="6"/>
  <c r="M33" i="6"/>
  <c r="M42" i="6"/>
  <c r="M49" i="6"/>
  <c r="M53" i="6"/>
  <c r="M55" i="6"/>
  <c r="G59" i="6"/>
  <c r="G58" i="6"/>
  <c r="G56" i="6"/>
  <c r="G55" i="6"/>
  <c r="G52" i="6"/>
  <c r="G53" i="6"/>
  <c r="G51" i="6"/>
  <c r="G48" i="6"/>
  <c r="G47" i="6"/>
  <c r="G46" i="6"/>
  <c r="G41" i="6"/>
  <c r="G39" i="6"/>
  <c r="G30" i="6"/>
  <c r="G31" i="6"/>
  <c r="G32" i="6"/>
  <c r="G33" i="6"/>
  <c r="G34" i="6"/>
  <c r="G35" i="6"/>
  <c r="G36" i="6"/>
  <c r="G22" i="6"/>
  <c r="G23" i="6"/>
  <c r="G24" i="6"/>
  <c r="G25" i="6"/>
  <c r="G26" i="6"/>
  <c r="G27" i="6"/>
  <c r="G21" i="6"/>
  <c r="G20" i="6"/>
  <c r="E60" i="6"/>
  <c r="E57" i="6"/>
  <c r="E54" i="6"/>
  <c r="M36" i="6" l="1"/>
  <c r="M47" i="6"/>
  <c r="M52" i="6"/>
  <c r="M9" i="6"/>
  <c r="M40" i="6"/>
  <c r="M35" i="6"/>
  <c r="M22" i="6"/>
  <c r="J30" i="6"/>
  <c r="L30" i="6"/>
  <c r="M30" i="6" s="1"/>
  <c r="M46" i="6"/>
  <c r="M39" i="6"/>
  <c r="M26" i="6"/>
  <c r="M21" i="6"/>
  <c r="M58" i="6"/>
  <c r="M51" i="6"/>
  <c r="M44" i="6"/>
  <c r="M38" i="6"/>
  <c r="M25" i="6"/>
  <c r="M20" i="6"/>
  <c r="J41" i="6"/>
  <c r="L41" i="6"/>
  <c r="M41" i="6" s="1"/>
  <c r="M57" i="6"/>
  <c r="J54" i="6"/>
  <c r="J59" i="6"/>
  <c r="J29" i="6"/>
  <c r="J44" i="6"/>
  <c r="J11" i="6"/>
  <c r="J35" i="6"/>
  <c r="J31" i="6"/>
  <c r="J21" i="6"/>
  <c r="M11" i="6"/>
  <c r="J27" i="6"/>
  <c r="J23" i="6"/>
  <c r="J19" i="6"/>
  <c r="J14" i="6"/>
  <c r="J39" i="6"/>
  <c r="J49" i="6"/>
  <c r="J20" i="6"/>
  <c r="J33" i="6"/>
  <c r="J13" i="6"/>
  <c r="J12" i="6"/>
  <c r="J53" i="6"/>
  <c r="M60" i="6"/>
  <c r="J60" i="6"/>
  <c r="J46" i="6"/>
  <c r="M23" i="6"/>
  <c r="J26" i="6"/>
  <c r="J22" i="6"/>
  <c r="M8" i="6"/>
  <c r="J36" i="6"/>
  <c r="J56" i="6"/>
  <c r="J52" i="6"/>
  <c r="J48" i="6"/>
  <c r="J38" i="6"/>
  <c r="J34" i="6"/>
  <c r="J58" i="6"/>
  <c r="J25" i="6"/>
  <c r="J17" i="6"/>
  <c r="J9" i="6"/>
  <c r="K59" i="6"/>
  <c r="M59" i="6" s="1"/>
  <c r="M27" i="6"/>
  <c r="M19" i="6"/>
  <c r="M15" i="6"/>
  <c r="J55" i="6"/>
  <c r="J51" i="6"/>
  <c r="J47" i="6"/>
  <c r="J42" i="6"/>
  <c r="J15" i="6"/>
  <c r="J40" i="6"/>
  <c r="J32" i="6"/>
  <c r="J24" i="6"/>
  <c r="J16" i="6"/>
  <c r="J8" i="6"/>
  <c r="K56" i="6"/>
  <c r="M56" i="6" s="1"/>
  <c r="M48" i="6"/>
  <c r="M34" i="6"/>
  <c r="G13" i="6"/>
  <c r="G14" i="6"/>
  <c r="G15" i="6"/>
  <c r="G16" i="6"/>
  <c r="G17" i="6"/>
  <c r="G12" i="6"/>
  <c r="E50" i="6"/>
  <c r="E43" i="6"/>
  <c r="J63" i="6" l="1"/>
  <c r="M63" i="6"/>
  <c r="J57" i="6"/>
  <c r="M54" i="6"/>
  <c r="E37" i="6"/>
  <c r="E28" i="6"/>
  <c r="E18" i="6"/>
  <c r="G9" i="6" l="1"/>
  <c r="G8" i="6"/>
  <c r="F7" i="6"/>
  <c r="I7" i="6" s="1"/>
  <c r="L7" i="6" s="1"/>
  <c r="F10" i="6"/>
  <c r="L10" i="6" s="1"/>
  <c r="E10" i="6"/>
  <c r="E7" i="6"/>
  <c r="J7" i="6" l="1"/>
  <c r="M7" i="6"/>
  <c r="J10" i="6"/>
  <c r="M10" i="6"/>
  <c r="G7" i="6"/>
  <c r="C57" i="6"/>
  <c r="C54" i="6"/>
  <c r="C50" i="6"/>
  <c r="C43" i="6"/>
  <c r="C37" i="6"/>
  <c r="C28" i="6"/>
  <c r="C18" i="6"/>
  <c r="C10" i="6" l="1"/>
  <c r="C7" i="6"/>
  <c r="G42" i="6" l="1"/>
  <c r="F50" i="6" l="1"/>
  <c r="I50" i="6" s="1"/>
  <c r="F37" i="6"/>
  <c r="I37" i="6" s="1"/>
  <c r="F43" i="6"/>
  <c r="I43" i="6" s="1"/>
  <c r="J43" i="6" l="1"/>
  <c r="L43" i="6"/>
  <c r="M43" i="6" s="1"/>
  <c r="J37" i="6"/>
  <c r="L37" i="6"/>
  <c r="M37" i="6" s="1"/>
  <c r="J50" i="6"/>
  <c r="L50" i="6"/>
  <c r="M50" i="6" s="1"/>
  <c r="G60" i="6"/>
  <c r="F28" i="6" l="1"/>
  <c r="I28" i="6" s="1"/>
  <c r="F18" i="6"/>
  <c r="I18" i="6" s="1"/>
  <c r="G57" i="6"/>
  <c r="G54" i="6"/>
  <c r="G49" i="6"/>
  <c r="G44" i="6"/>
  <c r="G38" i="6"/>
  <c r="G29" i="6"/>
  <c r="G37" i="6" s="1"/>
  <c r="G19" i="6"/>
  <c r="G28" i="6" s="1"/>
  <c r="G11" i="6"/>
  <c r="G10" i="6"/>
  <c r="G40" i="6"/>
  <c r="G63" i="6" l="1"/>
  <c r="J18" i="6"/>
  <c r="L18" i="6"/>
  <c r="M18" i="6" s="1"/>
  <c r="J28" i="6"/>
  <c r="L28" i="6"/>
  <c r="M28" i="6" s="1"/>
  <c r="G18" i="6"/>
  <c r="G50" i="6"/>
  <c r="G43" i="6"/>
</calcChain>
</file>

<file path=xl/sharedStrings.xml><?xml version="1.0" encoding="utf-8"?>
<sst xmlns="http://schemas.openxmlformats.org/spreadsheetml/2006/main" count="279" uniqueCount="196">
  <si>
    <t>Ured župana</t>
  </si>
  <si>
    <t>UO za prostorno uređenje</t>
  </si>
  <si>
    <t>UO za gospodarstvo</t>
  </si>
  <si>
    <t>UO za poljoprivredu</t>
  </si>
  <si>
    <t>Razdjel/Glava</t>
  </si>
  <si>
    <t>Naziv</t>
  </si>
  <si>
    <t>O10</t>
  </si>
  <si>
    <t>O20</t>
  </si>
  <si>
    <t>O30</t>
  </si>
  <si>
    <t>030-02</t>
  </si>
  <si>
    <t>030-03</t>
  </si>
  <si>
    <t>030-04</t>
  </si>
  <si>
    <t>030-05</t>
  </si>
  <si>
    <t>040-01</t>
  </si>
  <si>
    <t>UO za zdravstvo i soc.skrb</t>
  </si>
  <si>
    <t>O40</t>
  </si>
  <si>
    <t>050-01</t>
  </si>
  <si>
    <t>050-02</t>
  </si>
  <si>
    <t>050-03</t>
  </si>
  <si>
    <t>O50</t>
  </si>
  <si>
    <t>060-01</t>
  </si>
  <si>
    <t>060-02</t>
  </si>
  <si>
    <t>O60</t>
  </si>
  <si>
    <t>070-01</t>
  </si>
  <si>
    <t>070-02</t>
  </si>
  <si>
    <t>O70</t>
  </si>
  <si>
    <t>O80</t>
  </si>
  <si>
    <t>UO za pravne i zajedničke poslove</t>
  </si>
  <si>
    <t>Socijalna skrb - 11</t>
  </si>
  <si>
    <t>Ustanove u zdravstvu - 11</t>
  </si>
  <si>
    <t>Limit 1</t>
  </si>
  <si>
    <t>Limit 2</t>
  </si>
  <si>
    <t xml:space="preserve"> Limit 2</t>
  </si>
  <si>
    <t>Plan 2021.</t>
  </si>
  <si>
    <t>060-03</t>
  </si>
  <si>
    <t>UO za javnu nabavu i upravljanje imovinom</t>
  </si>
  <si>
    <t>040-</t>
  </si>
  <si>
    <t>040-11</t>
  </si>
  <si>
    <t>040-15</t>
  </si>
  <si>
    <t>Osnovnoškolsko obrazovanje - 45</t>
  </si>
  <si>
    <t>Srednjoškolsko obrazovanje -45</t>
  </si>
  <si>
    <t>Dom za starije i nemoćne - 45</t>
  </si>
  <si>
    <t>Socijalna skrb - 45</t>
  </si>
  <si>
    <t>2022. godina</t>
  </si>
  <si>
    <t>Plan 2022.</t>
  </si>
  <si>
    <t>UO za obrazovanje</t>
  </si>
  <si>
    <t>Ured župana - 11</t>
  </si>
  <si>
    <t>UO za obrazovanje - 11</t>
  </si>
  <si>
    <t>Narodni muzej - 11</t>
  </si>
  <si>
    <t>Kazalište lutaka - 11</t>
  </si>
  <si>
    <t>UO za zdravstvo i soc.skrb - 11</t>
  </si>
  <si>
    <t>UO za zdravstvo i soc.skrb - 13</t>
  </si>
  <si>
    <t>Ustanove u zdravstvu - 13</t>
  </si>
  <si>
    <t>Ustanove u zdravstvu - 45</t>
  </si>
  <si>
    <t>Dom za starije i nemoćne - 11</t>
  </si>
  <si>
    <t>UO za prostorno uređenje - 11</t>
  </si>
  <si>
    <t>UO za prostorno uređenje - 13</t>
  </si>
  <si>
    <t>UO za prostorno uređenje - 14</t>
  </si>
  <si>
    <t>Natura Jadera - 11</t>
  </si>
  <si>
    <t>Natura Jadera - 13</t>
  </si>
  <si>
    <t>Natura Jadera - 14</t>
  </si>
  <si>
    <t>Zavod za prostorno uređenje -11</t>
  </si>
  <si>
    <t>UO za gospodarstvo - 11</t>
  </si>
  <si>
    <t>UO za gospodarstvo - 14</t>
  </si>
  <si>
    <t>Ustanova INOVACIJA - 11</t>
  </si>
  <si>
    <t>Agencija za razvoj -Zadra Nova - 11</t>
  </si>
  <si>
    <t>UO za poljoprivredu - 11</t>
  </si>
  <si>
    <t>UO za poljoprivredu - 14</t>
  </si>
  <si>
    <t>UO za poljoprivredu - 15</t>
  </si>
  <si>
    <t>UO za poljoprivredu - 17</t>
  </si>
  <si>
    <t>Agencija za ruralni razvoj - 11</t>
  </si>
  <si>
    <t>080 - 01</t>
  </si>
  <si>
    <t>UO za financije i proračun</t>
  </si>
  <si>
    <t>UO za pomorsko dobro</t>
  </si>
  <si>
    <t>UO za pomorsko dobro - 11</t>
  </si>
  <si>
    <t>UO za pomorsko dobro - 13</t>
  </si>
  <si>
    <t>UO za pomorsko dobro - 14</t>
  </si>
  <si>
    <t>100-01</t>
  </si>
  <si>
    <t>UO za pravne i zajedničke poslove - 11</t>
  </si>
  <si>
    <t>UO za pravne i zajedničke poslove - 13</t>
  </si>
  <si>
    <t>110-01</t>
  </si>
  <si>
    <t>UO za javnu nabavu i upravljanje imovinom - 11</t>
  </si>
  <si>
    <t>UO za javnu nabavu i upravljanje imovinom - 44</t>
  </si>
  <si>
    <t>010-01</t>
  </si>
  <si>
    <t>020-01</t>
  </si>
  <si>
    <t>030-01</t>
  </si>
  <si>
    <t>Tablica; Limiti ukupnih rashoda po razdjelima proračuna Zadarske županije za izvore financiranja opći prihodi i primici (11 - opći prihodi,</t>
  </si>
  <si>
    <t>Izvršenje 2019.</t>
  </si>
  <si>
    <t>2023. godina</t>
  </si>
  <si>
    <t>Plan 2023.</t>
  </si>
  <si>
    <t>UO za poljoprivredu - 13</t>
  </si>
  <si>
    <t>Tablica; Limiti ukupnih rashoda osnovnih škola za izvore financiranja 11 -  opći prihodi i primici i 45 -fond poravnanja i dodatni udio u porezu na dohodak</t>
  </si>
  <si>
    <t>R.B.</t>
  </si>
  <si>
    <t>Izvor</t>
  </si>
  <si>
    <t>Limit 1.</t>
  </si>
  <si>
    <t>Limit 2.</t>
  </si>
  <si>
    <t>Indeks 17/16</t>
  </si>
  <si>
    <t xml:space="preserve">Limit 1. </t>
  </si>
  <si>
    <t xml:space="preserve">Limit 2. </t>
  </si>
  <si>
    <t>Indeks 18/17</t>
  </si>
  <si>
    <t>Indeks 19/18</t>
  </si>
  <si>
    <t>1.</t>
  </si>
  <si>
    <t>Osnovna škola Benkovac</t>
  </si>
  <si>
    <t>2.</t>
  </si>
  <si>
    <t>Osnovna škola Radića Bibinje</t>
  </si>
  <si>
    <t>3.</t>
  </si>
  <si>
    <t>Osnovna škola Biograd na moru</t>
  </si>
  <si>
    <t>4.</t>
  </si>
  <si>
    <t>Osnovna škola Galovac</t>
  </si>
  <si>
    <t>5.</t>
  </si>
  <si>
    <t>OŠ Nikole Tesle Gračac</t>
  </si>
  <si>
    <t>6.</t>
  </si>
  <si>
    <t>OŠ Petar Zoranić Jasenice</t>
  </si>
  <si>
    <t>7.</t>
  </si>
  <si>
    <t xml:space="preserve">OŠ I.G.Kovačića Lišane Ostrovičke </t>
  </si>
  <si>
    <t>8.</t>
  </si>
  <si>
    <t>OŠ Vladimir Nazor Neviđane</t>
  </si>
  <si>
    <t>9.</t>
  </si>
  <si>
    <t>OŠ Petra Zoranića Nin</t>
  </si>
  <si>
    <t>10.</t>
  </si>
  <si>
    <t>Osnovna škola Novigrad</t>
  </si>
  <si>
    <t>11.</t>
  </si>
  <si>
    <t>Osnovna škola Obrovac</t>
  </si>
  <si>
    <t>12.</t>
  </si>
  <si>
    <t>OŠ Jurja Dalmatinca Pag</t>
  </si>
  <si>
    <t>13.</t>
  </si>
  <si>
    <t>Osnovna škola Pakoštane</t>
  </si>
  <si>
    <t>14.</t>
  </si>
  <si>
    <t>Osnovna škola Franka Lisice Polača</t>
  </si>
  <si>
    <t>15.</t>
  </si>
  <si>
    <t>Osnovna škola Poličnik</t>
  </si>
  <si>
    <t>16.</t>
  </si>
  <si>
    <t>OŠ Braće Ribar Posedarje</t>
  </si>
  <si>
    <t>17.</t>
  </si>
  <si>
    <t>OŠ Valentin Klarin Preko</t>
  </si>
  <si>
    <t>18.</t>
  </si>
  <si>
    <t>Osnovna škola Pridraga</t>
  </si>
  <si>
    <t>19.</t>
  </si>
  <si>
    <t>Osnovna škola Privlaka</t>
  </si>
  <si>
    <t>20.</t>
  </si>
  <si>
    <t>OŠ Jurja Barakovića Ražanac</t>
  </si>
  <si>
    <t>21.</t>
  </si>
  <si>
    <t>OŠ Petra Lorinija Sali</t>
  </si>
  <si>
    <t>22.</t>
  </si>
  <si>
    <t>OŠ Petra Zoranića Stankovci</t>
  </si>
  <si>
    <t>23.</t>
  </si>
  <si>
    <t>Osnovna škola Starigrad</t>
  </si>
  <si>
    <t>24.</t>
  </si>
  <si>
    <t>Osnovna škola Sukošan</t>
  </si>
  <si>
    <t>25.</t>
  </si>
  <si>
    <t>Osnovna škola Sv. Filip i Jakov</t>
  </si>
  <si>
    <t>26.</t>
  </si>
  <si>
    <t>OŠ Vladimira Nazora Škabrnja</t>
  </si>
  <si>
    <t>27.</t>
  </si>
  <si>
    <t>Osnovna škola Zemunik</t>
  </si>
  <si>
    <t>28.</t>
  </si>
  <si>
    <t>Kapitalna ulaganja OŠ</t>
  </si>
  <si>
    <t>29.</t>
  </si>
  <si>
    <t>Materijal i usluge za tekuće investicijsko ulaganje u OŠ</t>
  </si>
  <si>
    <t>NAPOMENA:</t>
  </si>
  <si>
    <t xml:space="preserve">Nakon donošenja Odluka o minimalnim financijskim standardima od strane Vlade RH  izvršit će se korekcija limita ukoliko to bude potrebno. </t>
  </si>
  <si>
    <t>Tablica; Limiti ukupnih rashoda srednjih škola za izvore financiranja 11 -  opći prihodi i primici i 45 -fond poravnanja i dodatni udio u porezu na dohodak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</si>
  <si>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</si>
  <si>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</si>
  <si>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</si>
  <si>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</si>
  <si>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</si>
  <si>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</si>
  <si>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Srednja škola Gračac</t>
  </si>
  <si>
    <t>Hotelijersko-turistička i ugostiteljska škola</t>
  </si>
  <si>
    <t>Gimnazija Jurja Barakovića</t>
  </si>
  <si>
    <t>Prirodoslovno-grafička škola</t>
  </si>
  <si>
    <t>Medicinska škola Ante Kuzmanića</t>
  </si>
  <si>
    <t>Srednja škola Obrovac</t>
  </si>
  <si>
    <t>Srednja škola Bartula Kašića Pag</t>
  </si>
  <si>
    <t>Pomorska škola</t>
  </si>
  <si>
    <t>Poljoprivredna,prehrambena i veterinarska  škola Stanka Ožanića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</si>
  <si>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</si>
  <si>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</si>
  <si>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</si>
  <si>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</si>
  <si>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</si>
  <si>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Srednjoškolski đački dom</t>
  </si>
  <si>
    <t>Kapitalna ulaganja SŠ</t>
  </si>
  <si>
    <t>Materijal i usluge za tekuće investicijsko ulaganje u SŠ</t>
  </si>
  <si>
    <t>2024. godina</t>
  </si>
  <si>
    <t>Plan 2024.</t>
  </si>
  <si>
    <t>13 - koncesije u pomorstvu i zdravstvu, 14 - brodice, 15 - lovozakupnina, 17 - navodnjavanje) i izvor 44 - naknada za zadrž. nezak.izgr. zgrada za razdoblje 2022.-2024. godine</t>
  </si>
  <si>
    <t>Izvršenje 2020.</t>
  </si>
  <si>
    <t xml:space="preserve">Osnovnoškolsko obrazovanje - 11 </t>
  </si>
  <si>
    <t xml:space="preserve">Srednjoškolsko obrazovanje -11 </t>
  </si>
  <si>
    <t xml:space="preserve">Izgradnja CGO - 11 </t>
  </si>
  <si>
    <t xml:space="preserve">Izgradnja Centar kreativne industrije - 11 </t>
  </si>
  <si>
    <t xml:space="preserve">UO za financije i proračun - 11 </t>
  </si>
  <si>
    <t>UO za financije i proračun - 44</t>
  </si>
  <si>
    <t>IZVOR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</si>
</sst>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 CE"/>
      <charset val="238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0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justify"/>
    </xf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7" fillId="0" borderId="0" xfId="0" applyNumberFormat="1" applyFont="1"/>
    <xf numFmtId="4" fontId="3" fillId="2" borderId="1" xfId="0" applyNumberFormat="1" applyFont="1" applyFill="1" applyBorder="1" applyAlignment="1">
      <alignment horizontal="left" vertical="justify"/>
    </xf>
    <xf numFmtId="4" fontId="7" fillId="4" borderId="6" xfId="0" applyNumberFormat="1" applyFont="1" applyFill="1" applyBorder="1" applyAlignment="1">
      <alignment horizontal="center" vertical="justify"/>
    </xf>
    <xf numFmtId="4" fontId="7" fillId="4" borderId="7" xfId="0" applyNumberFormat="1" applyFont="1" applyFill="1" applyBorder="1" applyAlignment="1">
      <alignment horizontal="center" vertical="justify"/>
    </xf>
    <xf numFmtId="4" fontId="7" fillId="4" borderId="9" xfId="0" applyNumberFormat="1" applyFont="1" applyFill="1" applyBorder="1" applyAlignment="1">
      <alignment horizontal="center" vertical="justify"/>
    </xf>
    <xf numFmtId="4" fontId="7" fillId="5" borderId="6" xfId="0" applyNumberFormat="1" applyFont="1" applyFill="1" applyBorder="1" applyAlignment="1">
      <alignment horizontal="center" vertical="justify"/>
    </xf>
    <xf numFmtId="4" fontId="7" fillId="5" borderId="7" xfId="0" applyNumberFormat="1" applyFont="1" applyFill="1" applyBorder="1" applyAlignment="1">
      <alignment horizontal="center" vertical="justify"/>
    </xf>
    <xf numFmtId="4" fontId="7" fillId="5" borderId="8" xfId="0" applyNumberFormat="1" applyFont="1" applyFill="1" applyBorder="1" applyAlignment="1">
      <alignment horizontal="center" vertical="justify"/>
    </xf>
    <xf numFmtId="4" fontId="7" fillId="2" borderId="10" xfId="0" applyNumberFormat="1" applyFont="1" applyFill="1" applyBorder="1" applyAlignment="1">
      <alignment horizontal="center" vertical="justify"/>
    </xf>
    <xf numFmtId="4" fontId="7" fillId="2" borderId="7" xfId="0" applyNumberFormat="1" applyFont="1" applyFill="1" applyBorder="1" applyAlignment="1">
      <alignment horizontal="center" vertical="justify"/>
    </xf>
    <xf numFmtId="4" fontId="7" fillId="2" borderId="8" xfId="0" applyNumberFormat="1" applyFont="1" applyFill="1" applyBorder="1" applyAlignment="1">
      <alignment horizontal="center" vertical="justify"/>
    </xf>
    <xf numFmtId="0" fontId="3" fillId="0" borderId="1" xfId="0" applyFont="1" applyBorder="1"/>
    <xf numFmtId="4" fontId="3" fillId="0" borderId="1" xfId="0" applyNumberFormat="1" applyFont="1" applyBorder="1"/>
    <xf numFmtId="4" fontId="3" fillId="4" borderId="1" xfId="0" applyNumberFormat="1" applyFont="1" applyFill="1" applyBorder="1"/>
    <xf numFmtId="4" fontId="3" fillId="5" borderId="2" xfId="0" applyNumberFormat="1" applyFont="1" applyFill="1" applyBorder="1"/>
    <xf numFmtId="4" fontId="3" fillId="5" borderId="1" xfId="0" applyNumberFormat="1" applyFont="1" applyFill="1" applyBorder="1"/>
    <xf numFmtId="4" fontId="3" fillId="3" borderId="2" xfId="0" applyNumberFormat="1" applyFont="1" applyFill="1" applyBorder="1"/>
    <xf numFmtId="4" fontId="3" fillId="3" borderId="1" xfId="0" applyNumberFormat="1" applyFont="1" applyFill="1" applyBorder="1"/>
    <xf numFmtId="0" fontId="7" fillId="3" borderId="1" xfId="0" applyFont="1" applyFill="1" applyBorder="1"/>
    <xf numFmtId="4" fontId="7" fillId="3" borderId="1" xfId="0" applyNumberFormat="1" applyFont="1" applyFill="1" applyBorder="1"/>
    <xf numFmtId="4" fontId="7" fillId="4" borderId="2" xfId="0" applyNumberFormat="1" applyFont="1" applyFill="1" applyBorder="1"/>
    <xf numFmtId="4" fontId="7" fillId="4" borderId="1" xfId="0" applyNumberFormat="1" applyFont="1" applyFill="1" applyBorder="1"/>
    <xf numFmtId="4" fontId="7" fillId="5" borderId="2" xfId="0" applyNumberFormat="1" applyFont="1" applyFill="1" applyBorder="1"/>
    <xf numFmtId="4" fontId="7" fillId="5" borderId="1" xfId="0" applyNumberFormat="1" applyFont="1" applyFill="1" applyBorder="1"/>
    <xf numFmtId="4" fontId="7" fillId="3" borderId="2" xfId="0" applyNumberFormat="1" applyFont="1" applyFill="1" applyBorder="1"/>
    <xf numFmtId="0" fontId="7" fillId="0" borderId="0" xfId="0" applyFont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0" fontId="0" fillId="0" borderId="11" xfId="0" applyBorder="1"/>
    <xf numFmtId="4" fontId="8" fillId="3" borderId="1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/>
    <xf numFmtId="4" fontId="0" fillId="2" borderId="15" xfId="0" applyNumberFormat="1" applyFill="1" applyBorder="1" applyAlignment="1">
      <alignment horizontal="left" vertical="justify"/>
    </xf>
    <xf numFmtId="4" fontId="0" fillId="2" borderId="1" xfId="0" applyNumberFormat="1" applyFill="1" applyBorder="1" applyAlignment="1">
      <alignment horizontal="left" vertical="justify"/>
    </xf>
    <xf numFmtId="4" fontId="8" fillId="4" borderId="16" xfId="0" applyNumberFormat="1" applyFont="1" applyFill="1" applyBorder="1" applyAlignment="1">
      <alignment horizontal="center" vertical="justify"/>
    </xf>
    <xf numFmtId="4" fontId="8" fillId="4" borderId="1" xfId="0" applyNumberFormat="1" applyFont="1" applyFill="1" applyBorder="1" applyAlignment="1">
      <alignment horizontal="center" vertical="justify"/>
    </xf>
    <xf numFmtId="4" fontId="8" fillId="4" borderId="17" xfId="0" applyNumberFormat="1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justify" vertical="justify"/>
    </xf>
    <xf numFmtId="4" fontId="8" fillId="6" borderId="16" xfId="0" applyNumberFormat="1" applyFont="1" applyFill="1" applyBorder="1" applyAlignment="1">
      <alignment horizontal="center" vertical="justify"/>
    </xf>
    <xf numFmtId="4" fontId="8" fillId="6" borderId="1" xfId="0" applyNumberFormat="1" applyFont="1" applyFill="1" applyBorder="1" applyAlignment="1">
      <alignment horizontal="center" vertical="justify"/>
    </xf>
    <xf numFmtId="4" fontId="8" fillId="6" borderId="17" xfId="0" applyNumberFormat="1" applyFont="1" applyFill="1" applyBorder="1" applyAlignment="1">
      <alignment horizontal="center" vertical="justify"/>
    </xf>
    <xf numFmtId="4" fontId="8" fillId="2" borderId="16" xfId="0" applyNumberFormat="1" applyFont="1" applyFill="1" applyBorder="1" applyAlignment="1">
      <alignment horizontal="center" vertical="justify"/>
    </xf>
    <xf numFmtId="0" fontId="8" fillId="2" borderId="1" xfId="0" applyFont="1" applyFill="1" applyBorder="1" applyAlignment="1">
      <alignment horizontal="center" vertical="justify"/>
    </xf>
    <xf numFmtId="4" fontId="8" fillId="2" borderId="1" xfId="0" applyNumberFormat="1" applyFont="1" applyFill="1" applyBorder="1" applyAlignment="1">
      <alignment horizontal="center" vertical="justify"/>
    </xf>
    <xf numFmtId="4" fontId="8" fillId="2" borderId="17" xfId="0" applyNumberFormat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4" fontId="4" fillId="7" borderId="19" xfId="0" applyNumberFormat="1" applyFont="1" applyFill="1" applyBorder="1"/>
    <xf numFmtId="4" fontId="4" fillId="4" borderId="16" xfId="0" applyNumberFormat="1" applyFont="1" applyFill="1" applyBorder="1"/>
    <xf numFmtId="4" fontId="4" fillId="4" borderId="1" xfId="0" applyNumberFormat="1" applyFont="1" applyFill="1" applyBorder="1"/>
    <xf numFmtId="4" fontId="4" fillId="4" borderId="17" xfId="0" applyNumberFormat="1" applyFont="1" applyFill="1" applyBorder="1"/>
    <xf numFmtId="4" fontId="4" fillId="0" borderId="18" xfId="0" applyNumberFormat="1" applyFont="1" applyBorder="1"/>
    <xf numFmtId="4" fontId="4" fillId="6" borderId="16" xfId="0" applyNumberFormat="1" applyFont="1" applyFill="1" applyBorder="1"/>
    <xf numFmtId="4" fontId="4" fillId="6" borderId="1" xfId="0" applyNumberFormat="1" applyFont="1" applyFill="1" applyBorder="1"/>
    <xf numFmtId="4" fontId="4" fillId="6" borderId="17" xfId="0" applyNumberFormat="1" applyFont="1" applyFill="1" applyBorder="1"/>
    <xf numFmtId="4" fontId="11" fillId="2" borderId="16" xfId="0" applyNumberFormat="1" applyFont="1" applyFill="1" applyBorder="1" applyAlignment="1">
      <alignment horizontal="center" vertical="justify"/>
    </xf>
    <xf numFmtId="4" fontId="4" fillId="7" borderId="20" xfId="0" applyNumberFormat="1" applyFont="1" applyFill="1" applyBorder="1"/>
    <xf numFmtId="4" fontId="4" fillId="4" borderId="21" xfId="0" applyNumberFormat="1" applyFont="1" applyFill="1" applyBorder="1"/>
    <xf numFmtId="4" fontId="4" fillId="4" borderId="2" xfId="0" applyNumberFormat="1" applyFont="1" applyFill="1" applyBorder="1"/>
    <xf numFmtId="4" fontId="4" fillId="6" borderId="2" xfId="0" applyNumberFormat="1" applyFont="1" applyFill="1" applyBorder="1"/>
    <xf numFmtId="4" fontId="4" fillId="7" borderId="18" xfId="0" applyNumberFormat="1" applyFont="1" applyFill="1" applyBorder="1"/>
    <xf numFmtId="4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7" borderId="9" xfId="0" applyNumberFormat="1" applyFont="1" applyFill="1" applyBorder="1"/>
    <xf numFmtId="4" fontId="4" fillId="4" borderId="6" xfId="0" applyNumberFormat="1" applyFont="1" applyFill="1" applyBorder="1"/>
    <xf numFmtId="4" fontId="4" fillId="4" borderId="7" xfId="0" applyNumberFormat="1" applyFont="1" applyFill="1" applyBorder="1"/>
    <xf numFmtId="4" fontId="4" fillId="4" borderId="8" xfId="0" applyNumberFormat="1" applyFont="1" applyFill="1" applyBorder="1"/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4" fontId="4" fillId="6" borderId="8" xfId="0" applyNumberFormat="1" applyFont="1" applyFill="1" applyBorder="1"/>
    <xf numFmtId="4" fontId="11" fillId="2" borderId="6" xfId="0" applyNumberFormat="1" applyFont="1" applyFill="1" applyBorder="1" applyAlignment="1">
      <alignment horizontal="center" vertical="justify"/>
    </xf>
    <xf numFmtId="4" fontId="8" fillId="2" borderId="7" xfId="0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7" borderId="0" xfId="0" applyNumberFormat="1" applyFont="1" applyFill="1" applyBorder="1"/>
    <xf numFmtId="4" fontId="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12" fillId="0" borderId="0" xfId="0" applyFont="1" applyAlignment="1">
      <alignment horizontal="justify" vertical="center"/>
    </xf>
    <xf numFmtId="4" fontId="11" fillId="0" borderId="1" xfId="0" applyNumberFormat="1" applyFont="1" applyBorder="1" applyAlignment="1">
      <alignment horizontal="right"/>
    </xf>
    <xf numFmtId="4" fontId="11" fillId="7" borderId="17" xfId="0" applyNumberFormat="1" applyFont="1" applyFill="1" applyBorder="1" applyAlignment="1">
      <alignment horizontal="right"/>
    </xf>
    <xf numFmtId="164" fontId="13" fillId="0" borderId="1" xfId="1" applyNumberFormat="1" applyFont="1" applyBorder="1" applyAlignment="1">
      <alignment horizontal="right"/>
    </xf>
    <xf numFmtId="164" fontId="13" fillId="0" borderId="1" xfId="1" applyNumberFormat="1" applyFont="1" applyFill="1" applyBorder="1" applyAlignment="1">
      <alignment horizontal="right"/>
    </xf>
    <xf numFmtId="4" fontId="11" fillId="7" borderId="22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11" fillId="0" borderId="7" xfId="0" applyNumberFormat="1" applyFont="1" applyBorder="1" applyAlignment="1">
      <alignment horizontal="right"/>
    </xf>
    <xf numFmtId="4" fontId="11" fillId="7" borderId="8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3" fillId="0" borderId="25" xfId="0" applyFont="1" applyFill="1" applyBorder="1" applyAlignment="1">
      <alignment horizontal="center"/>
    </xf>
    <xf numFmtId="4" fontId="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 vertical="justify"/>
    </xf>
    <xf numFmtId="0" fontId="3" fillId="2" borderId="21" xfId="0" applyFont="1" applyFill="1" applyBorder="1" applyAlignment="1">
      <alignment horizontal="justify" vertical="justify"/>
    </xf>
    <xf numFmtId="0" fontId="3" fillId="2" borderId="2" xfId="0" applyFont="1" applyFill="1" applyBorder="1" applyAlignment="1">
      <alignment horizontal="center"/>
    </xf>
    <xf numFmtId="0" fontId="0" fillId="0" borderId="26" xfId="0" applyBorder="1"/>
    <xf numFmtId="0" fontId="3" fillId="0" borderId="7" xfId="0" applyFont="1" applyBorder="1" applyAlignment="1">
      <alignment horizontal="center"/>
    </xf>
    <xf numFmtId="4" fontId="9" fillId="0" borderId="0" xfId="0" applyNumberFormat="1" applyFont="1" applyAlignment="1"/>
    <xf numFmtId="4" fontId="9" fillId="0" borderId="0" xfId="0" applyNumberFormat="1" applyFont="1" applyAlignment="1">
      <alignment horizontal="right"/>
    </xf>
    <xf numFmtId="4" fontId="4" fillId="7" borderId="17" xfId="0" applyNumberFormat="1" applyFont="1" applyFill="1" applyBorder="1"/>
    <xf numFmtId="4" fontId="4" fillId="7" borderId="1" xfId="0" applyNumberFormat="1" applyFont="1" applyFill="1" applyBorder="1"/>
    <xf numFmtId="4" fontId="4" fillId="7" borderId="2" xfId="0" applyNumberFormat="1" applyFont="1" applyFill="1" applyBorder="1"/>
    <xf numFmtId="4" fontId="4" fillId="0" borderId="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/>
    <xf numFmtId="0" fontId="0" fillId="0" borderId="0" xfId="0" applyNumberFormat="1"/>
    <xf numFmtId="4" fontId="14" fillId="0" borderId="0" xfId="0" applyNumberFormat="1" applyFont="1" applyAlignment="1">
      <alignment horizontal="center"/>
    </xf>
    <xf numFmtId="4" fontId="1" fillId="2" borderId="17" xfId="0" applyNumberFormat="1" applyFont="1" applyFill="1" applyBorder="1" applyAlignment="1">
      <alignment horizontal="right" vertical="justify"/>
    </xf>
    <xf numFmtId="4" fontId="1" fillId="2" borderId="8" xfId="0" applyNumberFormat="1" applyFont="1" applyFill="1" applyBorder="1" applyAlignment="1">
      <alignment horizontal="right" vertical="justify"/>
    </xf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justify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justify"/>
    </xf>
    <xf numFmtId="0" fontId="3" fillId="7" borderId="1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 vertical="center"/>
    </xf>
  </cellXfs>
  <cellStyles count="2">
    <cellStyle name="Normalno" xfId="0" builtinId="0"/>
    <cellStyle name="Obično_dec200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workbookViewId="0">
      <selection activeCell="D72" sqref="D72"/>
    </sheetView>
  </sheetViews>
  <sheetFormatPr defaultRowHeight="15" x14ac:dyDescent="0.25"/>
  <cols>
    <col min="1" max="1" width="8.85546875" customWidth="1"/>
    <col min="2" max="2" width="46.42578125" bestFit="1" customWidth="1"/>
    <col min="3" max="3" width="15.5703125" style="1" bestFit="1" customWidth="1"/>
    <col min="4" max="4" width="16.140625" style="1" customWidth="1"/>
    <col min="5" max="5" width="15.42578125" style="1" bestFit="1" customWidth="1"/>
    <col min="6" max="6" width="13.140625" style="1" bestFit="1" customWidth="1"/>
    <col min="7" max="8" width="15.42578125" style="1" bestFit="1" customWidth="1"/>
    <col min="9" max="9" width="13.140625" style="3" bestFit="1" customWidth="1"/>
    <col min="10" max="11" width="15.42578125" style="1" bestFit="1" customWidth="1"/>
    <col min="12" max="12" width="14.42578125" style="1" bestFit="1" customWidth="1"/>
    <col min="13" max="13" width="15.42578125" style="1" bestFit="1" customWidth="1"/>
    <col min="14" max="14" width="14.28515625" style="1" customWidth="1"/>
    <col min="15" max="15" width="0.140625" style="1" customWidth="1"/>
    <col min="20" max="20" width="12.7109375" bestFit="1" customWidth="1"/>
  </cols>
  <sheetData>
    <row r="1" spans="1:18" ht="15.75" x14ac:dyDescent="0.25">
      <c r="A1" s="9" t="s">
        <v>86</v>
      </c>
      <c r="B1" s="9"/>
      <c r="C1" s="10"/>
      <c r="D1" s="10"/>
      <c r="E1" s="10"/>
      <c r="F1" s="10"/>
      <c r="G1" s="10"/>
      <c r="H1" s="10"/>
      <c r="I1" s="11"/>
      <c r="J1" s="10"/>
      <c r="K1" s="10"/>
      <c r="L1" s="10"/>
      <c r="M1" s="10"/>
      <c r="N1" s="10"/>
      <c r="O1" s="10"/>
    </row>
    <row r="2" spans="1:18" ht="15.75" x14ac:dyDescent="0.25">
      <c r="A2" s="9" t="s">
        <v>187</v>
      </c>
      <c r="B2" s="9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</row>
    <row r="3" spans="1:18" ht="16.5" thickBot="1" x14ac:dyDescent="0.3">
      <c r="A3" s="9"/>
      <c r="B3" s="9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/>
    </row>
    <row r="4" spans="1:18" ht="15.75" x14ac:dyDescent="0.25">
      <c r="A4" s="9"/>
      <c r="B4" s="9"/>
      <c r="C4" s="10"/>
      <c r="D4" s="10"/>
      <c r="E4" s="122" t="s">
        <v>43</v>
      </c>
      <c r="F4" s="123"/>
      <c r="G4" s="123"/>
      <c r="H4" s="122" t="s">
        <v>88</v>
      </c>
      <c r="I4" s="123"/>
      <c r="J4" s="124"/>
      <c r="K4" s="123" t="s">
        <v>185</v>
      </c>
      <c r="L4" s="123"/>
      <c r="M4" s="123"/>
      <c r="N4" s="40"/>
      <c r="O4"/>
    </row>
    <row r="5" spans="1:18" ht="33.75" customHeight="1" thickBot="1" x14ac:dyDescent="0.3">
      <c r="A5" s="5" t="s">
        <v>4</v>
      </c>
      <c r="B5" s="4" t="s">
        <v>5</v>
      </c>
      <c r="C5" s="12" t="s">
        <v>188</v>
      </c>
      <c r="D5" s="12" t="s">
        <v>33</v>
      </c>
      <c r="E5" s="13" t="s">
        <v>30</v>
      </c>
      <c r="F5" s="14" t="s">
        <v>31</v>
      </c>
      <c r="G5" s="15" t="s">
        <v>44</v>
      </c>
      <c r="H5" s="16" t="s">
        <v>30</v>
      </c>
      <c r="I5" s="17" t="s">
        <v>31</v>
      </c>
      <c r="J5" s="18" t="s">
        <v>89</v>
      </c>
      <c r="K5" s="19" t="s">
        <v>30</v>
      </c>
      <c r="L5" s="20" t="s">
        <v>32</v>
      </c>
      <c r="M5" s="21" t="s">
        <v>186</v>
      </c>
      <c r="N5" s="9"/>
      <c r="O5"/>
    </row>
    <row r="6" spans="1:18" ht="17.25" customHeight="1" x14ac:dyDescent="0.25">
      <c r="A6" s="22" t="s">
        <v>83</v>
      </c>
      <c r="B6" s="22" t="s">
        <v>46</v>
      </c>
      <c r="C6" s="23">
        <v>2214045</v>
      </c>
      <c r="D6" s="23">
        <v>2550000</v>
      </c>
      <c r="E6" s="24">
        <v>2500000</v>
      </c>
      <c r="F6" s="24">
        <v>0</v>
      </c>
      <c r="G6" s="24">
        <f>SUM(E6:F6)</f>
        <v>2500000</v>
      </c>
      <c r="H6" s="25">
        <f>E6*1.02</f>
        <v>2550000</v>
      </c>
      <c r="I6" s="26">
        <f t="shared" ref="I6:I29" si="0">F6*1.02</f>
        <v>0</v>
      </c>
      <c r="J6" s="26">
        <f>SUM(H6:I6)</f>
        <v>2550000</v>
      </c>
      <c r="K6" s="27">
        <f>H6*1.025</f>
        <v>2613750</v>
      </c>
      <c r="L6" s="28">
        <f>I6*1.015</f>
        <v>0</v>
      </c>
      <c r="M6" s="28">
        <f>SUM(K6:L6)</f>
        <v>2613750</v>
      </c>
      <c r="N6" s="9"/>
      <c r="O6"/>
    </row>
    <row r="7" spans="1:18" s="2" customFormat="1" ht="15.75" x14ac:dyDescent="0.25">
      <c r="A7" s="29" t="s">
        <v>6</v>
      </c>
      <c r="B7" s="29" t="s">
        <v>0</v>
      </c>
      <c r="C7" s="30">
        <f>SUM(C6)</f>
        <v>2214045</v>
      </c>
      <c r="D7" s="30">
        <f>SUM(D6)</f>
        <v>2550000</v>
      </c>
      <c r="E7" s="31">
        <f>SUM(E6)</f>
        <v>2500000</v>
      </c>
      <c r="F7" s="31">
        <f>SUM(F6)</f>
        <v>0</v>
      </c>
      <c r="G7" s="32">
        <f>SUM(E7:F7)</f>
        <v>2500000</v>
      </c>
      <c r="H7" s="33">
        <f>SUM(H6)</f>
        <v>2550000</v>
      </c>
      <c r="I7" s="34">
        <f t="shared" si="0"/>
        <v>0</v>
      </c>
      <c r="J7" s="34">
        <f t="shared" ref="J7:J60" si="1">SUM(H7:I7)</f>
        <v>2550000</v>
      </c>
      <c r="K7" s="35">
        <f>SUM(K6)</f>
        <v>2613750</v>
      </c>
      <c r="L7" s="41">
        <f t="shared" ref="L7:L59" si="2">I7*1.015</f>
        <v>0</v>
      </c>
      <c r="M7" s="30">
        <f t="shared" ref="M7:M60" si="3">SUM(K7:L7)</f>
        <v>2613750</v>
      </c>
      <c r="N7" s="36"/>
    </row>
    <row r="8" spans="1:18" s="2" customFormat="1" ht="15.75" x14ac:dyDescent="0.25">
      <c r="A8" s="22" t="s">
        <v>84</v>
      </c>
      <c r="B8" s="22" t="s">
        <v>193</v>
      </c>
      <c r="C8" s="23">
        <v>21155820.609999999</v>
      </c>
      <c r="D8" s="23">
        <v>25796322.870000001</v>
      </c>
      <c r="E8" s="24">
        <v>23000000</v>
      </c>
      <c r="F8" s="24">
        <v>0</v>
      </c>
      <c r="G8" s="24">
        <f>SUM(E8:F8)</f>
        <v>23000000</v>
      </c>
      <c r="H8" s="25">
        <f>E8*1.02</f>
        <v>23460000</v>
      </c>
      <c r="I8" s="26">
        <v>0</v>
      </c>
      <c r="J8" s="26">
        <f t="shared" si="1"/>
        <v>23460000</v>
      </c>
      <c r="K8" s="27">
        <f>H8*1.025</f>
        <v>24046499.999999996</v>
      </c>
      <c r="L8" s="28">
        <f t="shared" si="2"/>
        <v>0</v>
      </c>
      <c r="M8" s="28">
        <f t="shared" si="3"/>
        <v>24046499.999999996</v>
      </c>
      <c r="N8" s="36"/>
    </row>
    <row r="9" spans="1:18" s="2" customFormat="1" ht="15.75" x14ac:dyDescent="0.25">
      <c r="A9" s="22" t="s">
        <v>84</v>
      </c>
      <c r="B9" s="22" t="s">
        <v>194</v>
      </c>
      <c r="C9" s="23">
        <v>740219.06</v>
      </c>
      <c r="D9" s="23">
        <v>1500000</v>
      </c>
      <c r="E9" s="24">
        <v>1200000</v>
      </c>
      <c r="F9" s="24">
        <v>0</v>
      </c>
      <c r="G9" s="24">
        <f>SUM(E9:F9)</f>
        <v>1200000</v>
      </c>
      <c r="H9" s="25">
        <f>E9*1.02</f>
        <v>1224000</v>
      </c>
      <c r="I9" s="26">
        <f t="shared" si="0"/>
        <v>0</v>
      </c>
      <c r="J9" s="26">
        <f t="shared" si="1"/>
        <v>1224000</v>
      </c>
      <c r="K9" s="27">
        <f>H9*1.025</f>
        <v>1254600</v>
      </c>
      <c r="L9" s="28">
        <f t="shared" si="2"/>
        <v>0</v>
      </c>
      <c r="M9" s="28">
        <f t="shared" si="3"/>
        <v>1254600</v>
      </c>
      <c r="N9" s="36"/>
    </row>
    <row r="10" spans="1:18" s="2" customFormat="1" ht="15.75" x14ac:dyDescent="0.25">
      <c r="A10" s="29" t="s">
        <v>7</v>
      </c>
      <c r="B10" s="29" t="s">
        <v>72</v>
      </c>
      <c r="C10" s="30">
        <f>SUM(C8:C9)</f>
        <v>21896039.669999998</v>
      </c>
      <c r="D10" s="30">
        <f>SUM(D8:D9)</f>
        <v>27296322.870000001</v>
      </c>
      <c r="E10" s="32">
        <f>SUM(E8:E9)</f>
        <v>24200000</v>
      </c>
      <c r="F10" s="32">
        <f>SUM(F8:F9)</f>
        <v>0</v>
      </c>
      <c r="G10" s="32">
        <f>E10+F10</f>
        <v>24200000</v>
      </c>
      <c r="H10" s="33">
        <f>SUM(H8:H9)</f>
        <v>24684000</v>
      </c>
      <c r="I10" s="34">
        <v>0</v>
      </c>
      <c r="J10" s="34">
        <f t="shared" si="1"/>
        <v>24684000</v>
      </c>
      <c r="K10" s="35">
        <f>SUM(K8:K9)</f>
        <v>25301099.999999996</v>
      </c>
      <c r="L10" s="41">
        <f t="shared" si="2"/>
        <v>0</v>
      </c>
      <c r="M10" s="30">
        <f t="shared" si="3"/>
        <v>25301099.999999996</v>
      </c>
      <c r="N10" s="36"/>
    </row>
    <row r="11" spans="1:18" ht="15.75" x14ac:dyDescent="0.25">
      <c r="A11" s="22" t="s">
        <v>85</v>
      </c>
      <c r="B11" s="22" t="s">
        <v>47</v>
      </c>
      <c r="C11" s="23">
        <v>2065969.37</v>
      </c>
      <c r="D11" s="23">
        <v>4099250</v>
      </c>
      <c r="E11" s="24">
        <v>3950000</v>
      </c>
      <c r="F11" s="24">
        <v>0</v>
      </c>
      <c r="G11" s="24">
        <f>E11+F11</f>
        <v>3950000</v>
      </c>
      <c r="H11" s="25">
        <f>E11*1.02</f>
        <v>4029000</v>
      </c>
      <c r="I11" s="26">
        <f t="shared" si="0"/>
        <v>0</v>
      </c>
      <c r="J11" s="26">
        <f t="shared" si="1"/>
        <v>4029000</v>
      </c>
      <c r="K11" s="27">
        <f>H11*1.025</f>
        <v>4129724.9999999995</v>
      </c>
      <c r="L11" s="28">
        <f t="shared" si="2"/>
        <v>0</v>
      </c>
      <c r="M11" s="28">
        <f t="shared" si="3"/>
        <v>4129724.9999999995</v>
      </c>
      <c r="N11" s="9"/>
      <c r="O11"/>
      <c r="R11" s="1"/>
    </row>
    <row r="12" spans="1:18" ht="15.75" x14ac:dyDescent="0.25">
      <c r="A12" s="22" t="s">
        <v>9</v>
      </c>
      <c r="B12" s="22" t="s">
        <v>48</v>
      </c>
      <c r="C12" s="23">
        <v>3448223.58</v>
      </c>
      <c r="D12" s="23">
        <v>3771000</v>
      </c>
      <c r="E12" s="24">
        <v>3850000</v>
      </c>
      <c r="F12" s="24">
        <v>0</v>
      </c>
      <c r="G12" s="24">
        <f t="shared" ref="G12:G17" si="4">SUM(E12:F12)</f>
        <v>3850000</v>
      </c>
      <c r="H12" s="25">
        <f t="shared" ref="H12:H17" si="5">E12*1.02</f>
        <v>3927000</v>
      </c>
      <c r="I12" s="26">
        <f t="shared" si="0"/>
        <v>0</v>
      </c>
      <c r="J12" s="26">
        <f t="shared" si="1"/>
        <v>3927000</v>
      </c>
      <c r="K12" s="27">
        <f t="shared" ref="K12:K17" si="6">H12*1.025</f>
        <v>4025174.9999999995</v>
      </c>
      <c r="L12" s="28">
        <f t="shared" si="2"/>
        <v>0</v>
      </c>
      <c r="M12" s="28">
        <f t="shared" si="3"/>
        <v>4025174.9999999995</v>
      </c>
      <c r="N12" s="9"/>
      <c r="O12"/>
    </row>
    <row r="13" spans="1:18" ht="15.75" x14ac:dyDescent="0.25">
      <c r="A13" s="22" t="s">
        <v>10</v>
      </c>
      <c r="B13" s="22" t="s">
        <v>49</v>
      </c>
      <c r="C13" s="23">
        <v>4312621.18</v>
      </c>
      <c r="D13" s="23">
        <v>4482900</v>
      </c>
      <c r="E13" s="24">
        <v>4650000</v>
      </c>
      <c r="F13" s="24">
        <v>0</v>
      </c>
      <c r="G13" s="24">
        <f t="shared" si="4"/>
        <v>4650000</v>
      </c>
      <c r="H13" s="25">
        <f t="shared" si="5"/>
        <v>4743000</v>
      </c>
      <c r="I13" s="26">
        <f t="shared" si="0"/>
        <v>0</v>
      </c>
      <c r="J13" s="26">
        <f t="shared" si="1"/>
        <v>4743000</v>
      </c>
      <c r="K13" s="27">
        <f t="shared" si="6"/>
        <v>4861575</v>
      </c>
      <c r="L13" s="28">
        <f t="shared" si="2"/>
        <v>0</v>
      </c>
      <c r="M13" s="28">
        <f t="shared" si="3"/>
        <v>4861575</v>
      </c>
      <c r="N13" s="9"/>
      <c r="O13"/>
    </row>
    <row r="14" spans="1:18" ht="15.75" x14ac:dyDescent="0.25">
      <c r="A14" s="22" t="s">
        <v>11</v>
      </c>
      <c r="B14" s="22" t="s">
        <v>189</v>
      </c>
      <c r="C14" s="23">
        <v>2251606.44</v>
      </c>
      <c r="D14" s="23">
        <v>3632035.9</v>
      </c>
      <c r="E14" s="24">
        <v>3500000</v>
      </c>
      <c r="F14" s="24">
        <v>0</v>
      </c>
      <c r="G14" s="24">
        <f t="shared" si="4"/>
        <v>3500000</v>
      </c>
      <c r="H14" s="25">
        <f t="shared" si="5"/>
        <v>3570000</v>
      </c>
      <c r="I14" s="26">
        <f t="shared" si="0"/>
        <v>0</v>
      </c>
      <c r="J14" s="26">
        <f t="shared" si="1"/>
        <v>3570000</v>
      </c>
      <c r="K14" s="27">
        <f t="shared" si="6"/>
        <v>3659249.9999999995</v>
      </c>
      <c r="L14" s="28">
        <f t="shared" si="2"/>
        <v>0</v>
      </c>
      <c r="M14" s="28">
        <f t="shared" si="3"/>
        <v>3659249.9999999995</v>
      </c>
      <c r="N14" s="9"/>
      <c r="O14"/>
    </row>
    <row r="15" spans="1:18" ht="15.75" x14ac:dyDescent="0.25">
      <c r="A15" s="22" t="s">
        <v>11</v>
      </c>
      <c r="B15" s="22" t="s">
        <v>39</v>
      </c>
      <c r="C15" s="23">
        <v>26713417.239999998</v>
      </c>
      <c r="D15" s="23">
        <v>27538280</v>
      </c>
      <c r="E15" s="24">
        <v>27452065</v>
      </c>
      <c r="F15" s="24">
        <v>0</v>
      </c>
      <c r="G15" s="24">
        <f t="shared" si="4"/>
        <v>27452065</v>
      </c>
      <c r="H15" s="25">
        <f t="shared" si="5"/>
        <v>28001106.300000001</v>
      </c>
      <c r="I15" s="26">
        <f t="shared" si="0"/>
        <v>0</v>
      </c>
      <c r="J15" s="26">
        <f t="shared" si="1"/>
        <v>28001106.300000001</v>
      </c>
      <c r="K15" s="27">
        <f t="shared" si="6"/>
        <v>28701133.9575</v>
      </c>
      <c r="L15" s="28">
        <f t="shared" si="2"/>
        <v>0</v>
      </c>
      <c r="M15" s="28">
        <f t="shared" si="3"/>
        <v>28701133.9575</v>
      </c>
      <c r="N15" s="9"/>
      <c r="O15"/>
    </row>
    <row r="16" spans="1:18" ht="15.75" x14ac:dyDescent="0.25">
      <c r="A16" s="22" t="s">
        <v>12</v>
      </c>
      <c r="B16" s="22" t="s">
        <v>190</v>
      </c>
      <c r="C16" s="23">
        <v>5289842.08</v>
      </c>
      <c r="D16" s="23">
        <v>5195527</v>
      </c>
      <c r="E16" s="24">
        <v>4000000</v>
      </c>
      <c r="F16" s="24">
        <v>0</v>
      </c>
      <c r="G16" s="24">
        <f t="shared" si="4"/>
        <v>4000000</v>
      </c>
      <c r="H16" s="25">
        <f t="shared" si="5"/>
        <v>4080000</v>
      </c>
      <c r="I16" s="26">
        <f t="shared" si="0"/>
        <v>0</v>
      </c>
      <c r="J16" s="26">
        <f t="shared" si="1"/>
        <v>4080000</v>
      </c>
      <c r="K16" s="27">
        <f t="shared" si="6"/>
        <v>4181999.9999999995</v>
      </c>
      <c r="L16" s="28">
        <f t="shared" si="2"/>
        <v>0</v>
      </c>
      <c r="M16" s="28">
        <f t="shared" si="3"/>
        <v>4181999.9999999995</v>
      </c>
      <c r="N16" s="9"/>
      <c r="O16"/>
    </row>
    <row r="17" spans="1:15" ht="15.75" x14ac:dyDescent="0.25">
      <c r="A17" s="22" t="s">
        <v>12</v>
      </c>
      <c r="B17" s="22" t="s">
        <v>40</v>
      </c>
      <c r="C17" s="23">
        <v>19939864.300000001</v>
      </c>
      <c r="D17" s="23">
        <v>20760564</v>
      </c>
      <c r="E17" s="24">
        <v>20988721</v>
      </c>
      <c r="F17" s="24">
        <v>0</v>
      </c>
      <c r="G17" s="24">
        <f t="shared" si="4"/>
        <v>20988721</v>
      </c>
      <c r="H17" s="25">
        <f t="shared" si="5"/>
        <v>21408495.420000002</v>
      </c>
      <c r="I17" s="26">
        <f t="shared" si="0"/>
        <v>0</v>
      </c>
      <c r="J17" s="26">
        <f t="shared" si="1"/>
        <v>21408495.420000002</v>
      </c>
      <c r="K17" s="27">
        <f t="shared" si="6"/>
        <v>21943707.805500001</v>
      </c>
      <c r="L17" s="28">
        <f t="shared" si="2"/>
        <v>0</v>
      </c>
      <c r="M17" s="28">
        <f t="shared" si="3"/>
        <v>21943707.805500001</v>
      </c>
      <c r="N17" s="9"/>
      <c r="O17"/>
    </row>
    <row r="18" spans="1:15" s="2" customFormat="1" ht="15.75" x14ac:dyDescent="0.25">
      <c r="A18" s="29" t="s">
        <v>8</v>
      </c>
      <c r="B18" s="29" t="s">
        <v>45</v>
      </c>
      <c r="C18" s="30">
        <f t="shared" ref="C18:G18" si="7">SUM(C11:C17)</f>
        <v>64021544.189999998</v>
      </c>
      <c r="D18" s="30">
        <f>SUM(D11:D17)</f>
        <v>69479556.900000006</v>
      </c>
      <c r="E18" s="32">
        <f t="shared" si="7"/>
        <v>68390786</v>
      </c>
      <c r="F18" s="32">
        <f t="shared" si="7"/>
        <v>0</v>
      </c>
      <c r="G18" s="32">
        <f t="shared" si="7"/>
        <v>68390786</v>
      </c>
      <c r="H18" s="33">
        <f>SUM(H11:H17)</f>
        <v>69758601.719999999</v>
      </c>
      <c r="I18" s="34">
        <f t="shared" si="0"/>
        <v>0</v>
      </c>
      <c r="J18" s="34">
        <f t="shared" si="1"/>
        <v>69758601.719999999</v>
      </c>
      <c r="K18" s="35">
        <f>SUM(K11:K17)</f>
        <v>71502566.762999997</v>
      </c>
      <c r="L18" s="41">
        <f t="shared" si="2"/>
        <v>0</v>
      </c>
      <c r="M18" s="30">
        <f t="shared" si="3"/>
        <v>71502566.762999997</v>
      </c>
      <c r="N18" s="36"/>
    </row>
    <row r="19" spans="1:15" ht="15.75" x14ac:dyDescent="0.25">
      <c r="A19" s="22" t="s">
        <v>13</v>
      </c>
      <c r="B19" s="22" t="s">
        <v>50</v>
      </c>
      <c r="C19" s="23">
        <v>9720992.6500000004</v>
      </c>
      <c r="D19" s="23">
        <v>11381648</v>
      </c>
      <c r="E19" s="24">
        <v>10200000</v>
      </c>
      <c r="F19" s="24">
        <v>0</v>
      </c>
      <c r="G19" s="24">
        <f>E19+F19</f>
        <v>10200000</v>
      </c>
      <c r="H19" s="25">
        <f>E19*1.02</f>
        <v>10404000</v>
      </c>
      <c r="I19" s="26">
        <f t="shared" si="0"/>
        <v>0</v>
      </c>
      <c r="J19" s="26">
        <f t="shared" si="1"/>
        <v>10404000</v>
      </c>
      <c r="K19" s="27">
        <f>H19*1.025</f>
        <v>10664100</v>
      </c>
      <c r="L19" s="28">
        <f t="shared" si="2"/>
        <v>0</v>
      </c>
      <c r="M19" s="28">
        <f t="shared" si="3"/>
        <v>10664100</v>
      </c>
      <c r="N19" s="9"/>
      <c r="O19"/>
    </row>
    <row r="20" spans="1:15" ht="15.75" x14ac:dyDescent="0.25">
      <c r="A20" s="22" t="s">
        <v>13</v>
      </c>
      <c r="B20" s="22" t="s">
        <v>51</v>
      </c>
      <c r="C20" s="23">
        <v>100000</v>
      </c>
      <c r="D20" s="23">
        <v>100000</v>
      </c>
      <c r="E20" s="24">
        <v>0</v>
      </c>
      <c r="F20" s="24">
        <v>0</v>
      </c>
      <c r="G20" s="24">
        <f t="shared" ref="G20:G27" si="8">SUM(E20:F20)</f>
        <v>0</v>
      </c>
      <c r="H20" s="25">
        <f t="shared" ref="H20:H27" si="9">E20*1.02</f>
        <v>0</v>
      </c>
      <c r="I20" s="26">
        <f t="shared" si="0"/>
        <v>0</v>
      </c>
      <c r="J20" s="26">
        <f t="shared" si="1"/>
        <v>0</v>
      </c>
      <c r="K20" s="27">
        <f t="shared" ref="K20:K27" si="10">H20*1.025</f>
        <v>0</v>
      </c>
      <c r="L20" s="28">
        <f t="shared" si="2"/>
        <v>0</v>
      </c>
      <c r="M20" s="28">
        <f t="shared" si="3"/>
        <v>0</v>
      </c>
      <c r="N20" s="9"/>
      <c r="O20"/>
    </row>
    <row r="21" spans="1:15" ht="15.75" x14ac:dyDescent="0.25">
      <c r="A21" s="22" t="s">
        <v>36</v>
      </c>
      <c r="B21" s="22" t="s">
        <v>29</v>
      </c>
      <c r="C21" s="23">
        <v>2566468.4900000002</v>
      </c>
      <c r="D21" s="23">
        <v>1086600</v>
      </c>
      <c r="E21" s="24">
        <v>0</v>
      </c>
      <c r="F21" s="24">
        <v>0</v>
      </c>
      <c r="G21" s="24">
        <f t="shared" si="8"/>
        <v>0</v>
      </c>
      <c r="H21" s="25">
        <f t="shared" si="9"/>
        <v>0</v>
      </c>
      <c r="I21" s="26">
        <f t="shared" si="0"/>
        <v>0</v>
      </c>
      <c r="J21" s="26">
        <f t="shared" si="1"/>
        <v>0</v>
      </c>
      <c r="K21" s="27">
        <f t="shared" si="10"/>
        <v>0</v>
      </c>
      <c r="L21" s="28">
        <f t="shared" si="2"/>
        <v>0</v>
      </c>
      <c r="M21" s="28">
        <f t="shared" si="3"/>
        <v>0</v>
      </c>
      <c r="N21" s="9"/>
      <c r="O21"/>
    </row>
    <row r="22" spans="1:15" ht="15.75" x14ac:dyDescent="0.25">
      <c r="A22" s="22" t="s">
        <v>36</v>
      </c>
      <c r="B22" s="22" t="s">
        <v>53</v>
      </c>
      <c r="C22" s="23">
        <v>15196080.970000001</v>
      </c>
      <c r="D22" s="23">
        <v>15505435</v>
      </c>
      <c r="E22" s="24">
        <v>15205435</v>
      </c>
      <c r="F22" s="24">
        <v>0</v>
      </c>
      <c r="G22" s="24">
        <f t="shared" si="8"/>
        <v>15205435</v>
      </c>
      <c r="H22" s="25">
        <f t="shared" si="9"/>
        <v>15509543.700000001</v>
      </c>
      <c r="I22" s="26">
        <f t="shared" si="0"/>
        <v>0</v>
      </c>
      <c r="J22" s="26">
        <f t="shared" si="1"/>
        <v>15509543.700000001</v>
      </c>
      <c r="K22" s="27">
        <f t="shared" si="10"/>
        <v>15897282.2925</v>
      </c>
      <c r="L22" s="28">
        <f t="shared" si="2"/>
        <v>0</v>
      </c>
      <c r="M22" s="28">
        <f t="shared" si="3"/>
        <v>15897282.2925</v>
      </c>
      <c r="N22" s="9"/>
      <c r="O22"/>
    </row>
    <row r="23" spans="1:15" ht="15.75" x14ac:dyDescent="0.25">
      <c r="A23" s="22" t="s">
        <v>36</v>
      </c>
      <c r="B23" s="22" t="s">
        <v>52</v>
      </c>
      <c r="C23" s="23">
        <v>150000</v>
      </c>
      <c r="D23" s="23">
        <v>0</v>
      </c>
      <c r="E23" s="24">
        <v>0</v>
      </c>
      <c r="F23" s="24">
        <v>0</v>
      </c>
      <c r="G23" s="24">
        <f t="shared" si="8"/>
        <v>0</v>
      </c>
      <c r="H23" s="25">
        <f t="shared" si="9"/>
        <v>0</v>
      </c>
      <c r="I23" s="26">
        <f t="shared" si="0"/>
        <v>0</v>
      </c>
      <c r="J23" s="26">
        <f t="shared" si="1"/>
        <v>0</v>
      </c>
      <c r="K23" s="27">
        <f t="shared" si="10"/>
        <v>0</v>
      </c>
      <c r="L23" s="28">
        <f t="shared" si="2"/>
        <v>0</v>
      </c>
      <c r="M23" s="28">
        <f t="shared" si="3"/>
        <v>0</v>
      </c>
      <c r="N23" s="9"/>
      <c r="O23"/>
    </row>
    <row r="24" spans="1:15" ht="15.75" x14ac:dyDescent="0.25">
      <c r="A24" s="22" t="s">
        <v>37</v>
      </c>
      <c r="B24" s="22" t="s">
        <v>28</v>
      </c>
      <c r="C24" s="23">
        <v>0</v>
      </c>
      <c r="D24" s="23">
        <v>0</v>
      </c>
      <c r="E24" s="24">
        <v>0</v>
      </c>
      <c r="F24" s="24">
        <v>0</v>
      </c>
      <c r="G24" s="24">
        <f t="shared" si="8"/>
        <v>0</v>
      </c>
      <c r="H24" s="25">
        <f t="shared" si="9"/>
        <v>0</v>
      </c>
      <c r="I24" s="26">
        <f t="shared" si="0"/>
        <v>0</v>
      </c>
      <c r="J24" s="26">
        <f t="shared" si="1"/>
        <v>0</v>
      </c>
      <c r="K24" s="27">
        <f t="shared" si="10"/>
        <v>0</v>
      </c>
      <c r="L24" s="28">
        <f t="shared" si="2"/>
        <v>0</v>
      </c>
      <c r="M24" s="28">
        <f t="shared" si="3"/>
        <v>0</v>
      </c>
      <c r="N24" s="9"/>
      <c r="O24"/>
    </row>
    <row r="25" spans="1:15" ht="15.75" x14ac:dyDescent="0.25">
      <c r="A25" s="22" t="s">
        <v>37</v>
      </c>
      <c r="B25" s="22" t="s">
        <v>41</v>
      </c>
      <c r="C25" s="23">
        <v>7079634</v>
      </c>
      <c r="D25" s="23">
        <v>8561034</v>
      </c>
      <c r="E25" s="24">
        <v>7311034</v>
      </c>
      <c r="F25" s="24">
        <v>0</v>
      </c>
      <c r="G25" s="24">
        <f t="shared" si="8"/>
        <v>7311034</v>
      </c>
      <c r="H25" s="25">
        <f t="shared" si="9"/>
        <v>7457254.6799999997</v>
      </c>
      <c r="I25" s="26">
        <f t="shared" si="0"/>
        <v>0</v>
      </c>
      <c r="J25" s="26">
        <f t="shared" si="1"/>
        <v>7457254.6799999997</v>
      </c>
      <c r="K25" s="27">
        <f t="shared" si="10"/>
        <v>7643686.0469999993</v>
      </c>
      <c r="L25" s="28">
        <f t="shared" si="2"/>
        <v>0</v>
      </c>
      <c r="M25" s="28">
        <f t="shared" si="3"/>
        <v>7643686.0469999993</v>
      </c>
      <c r="N25" s="9"/>
      <c r="O25"/>
    </row>
    <row r="26" spans="1:15" ht="15.75" x14ac:dyDescent="0.25">
      <c r="A26" s="22" t="s">
        <v>37</v>
      </c>
      <c r="B26" s="22" t="s">
        <v>54</v>
      </c>
      <c r="C26" s="23">
        <v>0</v>
      </c>
      <c r="D26" s="23">
        <v>500000</v>
      </c>
      <c r="E26" s="24">
        <v>0</v>
      </c>
      <c r="F26" s="24">
        <v>0</v>
      </c>
      <c r="G26" s="24">
        <f t="shared" si="8"/>
        <v>0</v>
      </c>
      <c r="H26" s="25">
        <f t="shared" si="9"/>
        <v>0</v>
      </c>
      <c r="I26" s="26">
        <f t="shared" si="0"/>
        <v>0</v>
      </c>
      <c r="J26" s="26">
        <f t="shared" si="1"/>
        <v>0</v>
      </c>
      <c r="K26" s="27">
        <f t="shared" si="10"/>
        <v>0</v>
      </c>
      <c r="L26" s="28">
        <f t="shared" si="2"/>
        <v>0</v>
      </c>
      <c r="M26" s="28">
        <f t="shared" si="3"/>
        <v>0</v>
      </c>
      <c r="N26" s="9"/>
      <c r="O26"/>
    </row>
    <row r="27" spans="1:15" ht="15.75" x14ac:dyDescent="0.25">
      <c r="A27" s="22" t="s">
        <v>38</v>
      </c>
      <c r="B27" s="22" t="s">
        <v>42</v>
      </c>
      <c r="C27" s="23">
        <v>3440538.36</v>
      </c>
      <c r="D27" s="23">
        <v>2569732</v>
      </c>
      <c r="E27" s="24">
        <v>3619732</v>
      </c>
      <c r="F27" s="24">
        <v>0</v>
      </c>
      <c r="G27" s="24">
        <f t="shared" si="8"/>
        <v>3619732</v>
      </c>
      <c r="H27" s="25">
        <f t="shared" si="9"/>
        <v>3692126.64</v>
      </c>
      <c r="I27" s="26">
        <f t="shared" si="0"/>
        <v>0</v>
      </c>
      <c r="J27" s="26">
        <f t="shared" si="1"/>
        <v>3692126.64</v>
      </c>
      <c r="K27" s="27">
        <f t="shared" si="10"/>
        <v>3784429.8059999999</v>
      </c>
      <c r="L27" s="28">
        <f t="shared" si="2"/>
        <v>0</v>
      </c>
      <c r="M27" s="28">
        <f t="shared" si="3"/>
        <v>3784429.8059999999</v>
      </c>
      <c r="N27" s="9"/>
      <c r="O27"/>
    </row>
    <row r="28" spans="1:15" s="2" customFormat="1" ht="15.75" x14ac:dyDescent="0.25">
      <c r="A28" s="29" t="s">
        <v>15</v>
      </c>
      <c r="B28" s="29" t="s">
        <v>14</v>
      </c>
      <c r="C28" s="30">
        <f t="shared" ref="C28:G28" si="11">SUM(C19:C27)</f>
        <v>38253714.469999999</v>
      </c>
      <c r="D28" s="30">
        <f>SUM(D19:D27)</f>
        <v>39704449</v>
      </c>
      <c r="E28" s="32">
        <f t="shared" si="11"/>
        <v>36336201</v>
      </c>
      <c r="F28" s="32">
        <f t="shared" si="11"/>
        <v>0</v>
      </c>
      <c r="G28" s="32">
        <f t="shared" si="11"/>
        <v>36336201</v>
      </c>
      <c r="H28" s="33">
        <f>SUM(H19:H27)</f>
        <v>37062925.020000003</v>
      </c>
      <c r="I28" s="34">
        <f t="shared" si="0"/>
        <v>0</v>
      </c>
      <c r="J28" s="34">
        <f t="shared" si="1"/>
        <v>37062925.020000003</v>
      </c>
      <c r="K28" s="35">
        <f>SUM(K19:K27)</f>
        <v>37989498.145500004</v>
      </c>
      <c r="L28" s="41">
        <f t="shared" si="2"/>
        <v>0</v>
      </c>
      <c r="M28" s="30">
        <f t="shared" si="3"/>
        <v>37989498.145500004</v>
      </c>
      <c r="N28" s="36"/>
    </row>
    <row r="29" spans="1:15" ht="15.75" x14ac:dyDescent="0.25">
      <c r="A29" s="22" t="s">
        <v>16</v>
      </c>
      <c r="B29" s="22" t="s">
        <v>55</v>
      </c>
      <c r="C29" s="23">
        <v>3496255.17</v>
      </c>
      <c r="D29" s="23">
        <v>4328676.1500000004</v>
      </c>
      <c r="E29" s="24">
        <v>4100000</v>
      </c>
      <c r="F29" s="24">
        <v>0</v>
      </c>
      <c r="G29" s="24">
        <f t="shared" ref="G29:G36" si="12">E29+F29</f>
        <v>4100000</v>
      </c>
      <c r="H29" s="25">
        <f>E29*1.02</f>
        <v>4182000</v>
      </c>
      <c r="I29" s="26">
        <f t="shared" si="0"/>
        <v>0</v>
      </c>
      <c r="J29" s="26">
        <f t="shared" si="1"/>
        <v>4182000</v>
      </c>
      <c r="K29" s="27">
        <f>H29*1.025</f>
        <v>4286550</v>
      </c>
      <c r="L29" s="28">
        <f t="shared" si="2"/>
        <v>0</v>
      </c>
      <c r="M29" s="28">
        <f t="shared" si="3"/>
        <v>4286550</v>
      </c>
      <c r="N29" s="9"/>
      <c r="O29"/>
    </row>
    <row r="30" spans="1:15" ht="15.75" x14ac:dyDescent="0.25">
      <c r="A30" s="22" t="s">
        <v>16</v>
      </c>
      <c r="B30" s="22" t="s">
        <v>191</v>
      </c>
      <c r="C30" s="23">
        <v>0</v>
      </c>
      <c r="D30" s="23">
        <v>4912091.09</v>
      </c>
      <c r="E30" s="24">
        <v>8000000</v>
      </c>
      <c r="F30" s="24">
        <v>0</v>
      </c>
      <c r="G30" s="24">
        <f t="shared" si="12"/>
        <v>8000000</v>
      </c>
      <c r="H30" s="25">
        <v>0</v>
      </c>
      <c r="I30" s="26">
        <f t="shared" ref="I30:I60" si="13">F30*1.02</f>
        <v>0</v>
      </c>
      <c r="J30" s="26">
        <f t="shared" si="1"/>
        <v>0</v>
      </c>
      <c r="K30" s="27">
        <f t="shared" ref="K30:K36" si="14">H30*1.025</f>
        <v>0</v>
      </c>
      <c r="L30" s="28">
        <f t="shared" si="2"/>
        <v>0</v>
      </c>
      <c r="M30" s="28">
        <f t="shared" si="3"/>
        <v>0</v>
      </c>
      <c r="N30" s="9"/>
      <c r="O30"/>
    </row>
    <row r="31" spans="1:15" ht="15.75" x14ac:dyDescent="0.25">
      <c r="A31" s="22" t="s">
        <v>16</v>
      </c>
      <c r="B31" s="22" t="s">
        <v>56</v>
      </c>
      <c r="C31" s="23">
        <v>405108</v>
      </c>
      <c r="D31" s="23">
        <v>597500</v>
      </c>
      <c r="E31" s="24">
        <v>582500</v>
      </c>
      <c r="F31" s="24">
        <v>0</v>
      </c>
      <c r="G31" s="24">
        <f t="shared" si="12"/>
        <v>582500</v>
      </c>
      <c r="H31" s="25">
        <f>E31*1</f>
        <v>582500</v>
      </c>
      <c r="I31" s="26">
        <f t="shared" si="13"/>
        <v>0</v>
      </c>
      <c r="J31" s="26">
        <f t="shared" si="1"/>
        <v>582500</v>
      </c>
      <c r="K31" s="27">
        <f>H31*1</f>
        <v>582500</v>
      </c>
      <c r="L31" s="28">
        <f t="shared" si="2"/>
        <v>0</v>
      </c>
      <c r="M31" s="28">
        <f t="shared" si="3"/>
        <v>582500</v>
      </c>
      <c r="N31" s="9"/>
      <c r="O31"/>
    </row>
    <row r="32" spans="1:15" ht="15.75" x14ac:dyDescent="0.25">
      <c r="A32" s="22" t="s">
        <v>16</v>
      </c>
      <c r="B32" s="22" t="s">
        <v>57</v>
      </c>
      <c r="C32" s="23">
        <v>560288.13</v>
      </c>
      <c r="D32" s="23">
        <v>470000</v>
      </c>
      <c r="E32" s="24">
        <v>470000</v>
      </c>
      <c r="F32" s="24">
        <v>0</v>
      </c>
      <c r="G32" s="24">
        <f t="shared" si="12"/>
        <v>470000</v>
      </c>
      <c r="H32" s="25">
        <f>E32*1</f>
        <v>470000</v>
      </c>
      <c r="I32" s="26">
        <f t="shared" si="13"/>
        <v>0</v>
      </c>
      <c r="J32" s="26">
        <f t="shared" si="1"/>
        <v>470000</v>
      </c>
      <c r="K32" s="27">
        <f>H32*1</f>
        <v>470000</v>
      </c>
      <c r="L32" s="28">
        <f t="shared" si="2"/>
        <v>0</v>
      </c>
      <c r="M32" s="28">
        <f t="shared" si="3"/>
        <v>470000</v>
      </c>
      <c r="N32" s="9"/>
      <c r="O32"/>
    </row>
    <row r="33" spans="1:15" ht="15.75" x14ac:dyDescent="0.25">
      <c r="A33" s="22" t="s">
        <v>17</v>
      </c>
      <c r="B33" s="22" t="s">
        <v>58</v>
      </c>
      <c r="C33" s="23">
        <v>1126659.82</v>
      </c>
      <c r="D33" s="23">
        <v>1306072.5</v>
      </c>
      <c r="E33" s="24">
        <v>1300000</v>
      </c>
      <c r="F33" s="24">
        <v>0</v>
      </c>
      <c r="G33" s="24">
        <f t="shared" si="12"/>
        <v>1300000</v>
      </c>
      <c r="H33" s="25">
        <f>E33*1.02</f>
        <v>1326000</v>
      </c>
      <c r="I33" s="26">
        <f t="shared" si="13"/>
        <v>0</v>
      </c>
      <c r="J33" s="26">
        <f t="shared" si="1"/>
        <v>1326000</v>
      </c>
      <c r="K33" s="27">
        <f t="shared" si="14"/>
        <v>1359149.9999999998</v>
      </c>
      <c r="L33" s="28">
        <f t="shared" si="2"/>
        <v>0</v>
      </c>
      <c r="M33" s="28">
        <f t="shared" si="3"/>
        <v>1359149.9999999998</v>
      </c>
      <c r="N33" s="9"/>
      <c r="O33"/>
    </row>
    <row r="34" spans="1:15" ht="15.75" x14ac:dyDescent="0.25">
      <c r="A34" s="22" t="s">
        <v>17</v>
      </c>
      <c r="B34" s="22" t="s">
        <v>59</v>
      </c>
      <c r="C34" s="23">
        <v>0</v>
      </c>
      <c r="D34" s="23">
        <v>100000</v>
      </c>
      <c r="E34" s="24">
        <v>100000</v>
      </c>
      <c r="F34" s="24">
        <v>0</v>
      </c>
      <c r="G34" s="24">
        <f t="shared" si="12"/>
        <v>100000</v>
      </c>
      <c r="H34" s="25">
        <f>E34*1</f>
        <v>100000</v>
      </c>
      <c r="I34" s="26">
        <f t="shared" si="13"/>
        <v>0</v>
      </c>
      <c r="J34" s="26">
        <f t="shared" si="1"/>
        <v>100000</v>
      </c>
      <c r="K34" s="27">
        <f>H34*1</f>
        <v>100000</v>
      </c>
      <c r="L34" s="28">
        <f t="shared" si="2"/>
        <v>0</v>
      </c>
      <c r="M34" s="28">
        <f t="shared" si="3"/>
        <v>100000</v>
      </c>
      <c r="N34" s="9"/>
      <c r="O34"/>
    </row>
    <row r="35" spans="1:15" ht="15.75" x14ac:dyDescent="0.25">
      <c r="A35" s="22" t="s">
        <v>17</v>
      </c>
      <c r="B35" s="22" t="s">
        <v>60</v>
      </c>
      <c r="C35" s="23">
        <v>96515</v>
      </c>
      <c r="D35" s="23">
        <v>0</v>
      </c>
      <c r="E35" s="24">
        <v>0</v>
      </c>
      <c r="F35" s="24">
        <v>0</v>
      </c>
      <c r="G35" s="24">
        <f t="shared" si="12"/>
        <v>0</v>
      </c>
      <c r="H35" s="25">
        <f t="shared" ref="H35" si="15">E35*1.01</f>
        <v>0</v>
      </c>
      <c r="I35" s="26">
        <f t="shared" si="13"/>
        <v>0</v>
      </c>
      <c r="J35" s="26">
        <f t="shared" si="1"/>
        <v>0</v>
      </c>
      <c r="K35" s="27">
        <f t="shared" si="14"/>
        <v>0</v>
      </c>
      <c r="L35" s="28">
        <f t="shared" si="2"/>
        <v>0</v>
      </c>
      <c r="M35" s="28">
        <f t="shared" si="3"/>
        <v>0</v>
      </c>
      <c r="N35" s="9"/>
      <c r="O35"/>
    </row>
    <row r="36" spans="1:15" ht="15.75" x14ac:dyDescent="0.25">
      <c r="A36" s="22" t="s">
        <v>18</v>
      </c>
      <c r="B36" s="22" t="s">
        <v>61</v>
      </c>
      <c r="C36" s="23">
        <v>2315301.67</v>
      </c>
      <c r="D36" s="23">
        <v>2579000</v>
      </c>
      <c r="E36" s="24">
        <v>2500000</v>
      </c>
      <c r="F36" s="24">
        <v>0</v>
      </c>
      <c r="G36" s="24">
        <f t="shared" si="12"/>
        <v>2500000</v>
      </c>
      <c r="H36" s="25">
        <f>E36*1.02</f>
        <v>2550000</v>
      </c>
      <c r="I36" s="26">
        <f t="shared" si="13"/>
        <v>0</v>
      </c>
      <c r="J36" s="26">
        <f t="shared" si="1"/>
        <v>2550000</v>
      </c>
      <c r="K36" s="27">
        <f t="shared" si="14"/>
        <v>2613750</v>
      </c>
      <c r="L36" s="28">
        <f t="shared" si="2"/>
        <v>0</v>
      </c>
      <c r="M36" s="28">
        <f t="shared" si="3"/>
        <v>2613750</v>
      </c>
      <c r="N36" s="9"/>
      <c r="O36"/>
    </row>
    <row r="37" spans="1:15" s="2" customFormat="1" ht="15.75" x14ac:dyDescent="0.25">
      <c r="A37" s="29" t="s">
        <v>19</v>
      </c>
      <c r="B37" s="29" t="s">
        <v>1</v>
      </c>
      <c r="C37" s="30">
        <f>SUM(C29:C36)</f>
        <v>8000127.79</v>
      </c>
      <c r="D37" s="30">
        <f>SUM(D29:D36)</f>
        <v>14293339.74</v>
      </c>
      <c r="E37" s="32">
        <f>SUM(E29:E36)</f>
        <v>17052500</v>
      </c>
      <c r="F37" s="32">
        <f t="shared" ref="F37" si="16">SUM(F29:F36)</f>
        <v>0</v>
      </c>
      <c r="G37" s="32">
        <f>SUM(G29:G36)</f>
        <v>17052500</v>
      </c>
      <c r="H37" s="33">
        <f>SUM(H29:H36)</f>
        <v>9210500</v>
      </c>
      <c r="I37" s="34">
        <f t="shared" si="13"/>
        <v>0</v>
      </c>
      <c r="J37" s="34">
        <f t="shared" si="1"/>
        <v>9210500</v>
      </c>
      <c r="K37" s="35">
        <f>SUM(K29:K36)</f>
        <v>9411950</v>
      </c>
      <c r="L37" s="41">
        <f t="shared" si="2"/>
        <v>0</v>
      </c>
      <c r="M37" s="30">
        <f t="shared" si="3"/>
        <v>9411950</v>
      </c>
      <c r="N37" s="36"/>
    </row>
    <row r="38" spans="1:15" ht="15.75" x14ac:dyDescent="0.25">
      <c r="A38" s="22" t="s">
        <v>20</v>
      </c>
      <c r="B38" s="22" t="s">
        <v>62</v>
      </c>
      <c r="C38" s="23">
        <v>3141253.5</v>
      </c>
      <c r="D38" s="23">
        <v>4433400</v>
      </c>
      <c r="E38" s="24">
        <v>3700000</v>
      </c>
      <c r="F38" s="24">
        <v>0</v>
      </c>
      <c r="G38" s="24">
        <f>E38+F38</f>
        <v>3700000</v>
      </c>
      <c r="H38" s="25">
        <f>E38*1.02</f>
        <v>3774000</v>
      </c>
      <c r="I38" s="26">
        <f t="shared" si="13"/>
        <v>0</v>
      </c>
      <c r="J38" s="26">
        <f t="shared" si="1"/>
        <v>3774000</v>
      </c>
      <c r="K38" s="27">
        <f>H38*1.025</f>
        <v>3868349.9999999995</v>
      </c>
      <c r="L38" s="28">
        <f t="shared" si="2"/>
        <v>0</v>
      </c>
      <c r="M38" s="28">
        <f t="shared" si="3"/>
        <v>3868349.9999999995</v>
      </c>
      <c r="N38" s="9"/>
      <c r="O38"/>
    </row>
    <row r="39" spans="1:15" ht="15.75" x14ac:dyDescent="0.25">
      <c r="A39" s="22" t="s">
        <v>20</v>
      </c>
      <c r="B39" s="22" t="s">
        <v>63</v>
      </c>
      <c r="C39" s="23">
        <v>349135.01</v>
      </c>
      <c r="D39" s="23">
        <v>400000</v>
      </c>
      <c r="E39" s="24">
        <v>400000</v>
      </c>
      <c r="F39" s="24">
        <v>0</v>
      </c>
      <c r="G39" s="24">
        <f>E39+F39</f>
        <v>400000</v>
      </c>
      <c r="H39" s="25">
        <f>E39*1</f>
        <v>400000</v>
      </c>
      <c r="I39" s="26">
        <f t="shared" si="13"/>
        <v>0</v>
      </c>
      <c r="J39" s="26">
        <f t="shared" si="1"/>
        <v>400000</v>
      </c>
      <c r="K39" s="27">
        <f>H39*1</f>
        <v>400000</v>
      </c>
      <c r="L39" s="28">
        <f t="shared" si="2"/>
        <v>0</v>
      </c>
      <c r="M39" s="28">
        <f t="shared" si="3"/>
        <v>400000</v>
      </c>
      <c r="N39" s="9"/>
      <c r="O39"/>
    </row>
    <row r="40" spans="1:15" ht="15.75" x14ac:dyDescent="0.25">
      <c r="A40" s="22" t="s">
        <v>21</v>
      </c>
      <c r="B40" s="22" t="s">
        <v>64</v>
      </c>
      <c r="C40" s="23">
        <v>763880.84</v>
      </c>
      <c r="D40" s="23">
        <v>1315700</v>
      </c>
      <c r="E40" s="24">
        <v>1100000</v>
      </c>
      <c r="F40" s="24">
        <v>0</v>
      </c>
      <c r="G40" s="24">
        <f>E40+F40</f>
        <v>1100000</v>
      </c>
      <c r="H40" s="25">
        <f>E40*1.02</f>
        <v>1122000</v>
      </c>
      <c r="I40" s="26">
        <f t="shared" si="13"/>
        <v>0</v>
      </c>
      <c r="J40" s="26">
        <f t="shared" si="1"/>
        <v>1122000</v>
      </c>
      <c r="K40" s="27">
        <f>H40*1.025</f>
        <v>1150050</v>
      </c>
      <c r="L40" s="28">
        <f t="shared" si="2"/>
        <v>0</v>
      </c>
      <c r="M40" s="28">
        <f t="shared" si="3"/>
        <v>1150050</v>
      </c>
      <c r="N40" s="9"/>
      <c r="O40"/>
    </row>
    <row r="41" spans="1:15" ht="15.75" x14ac:dyDescent="0.25">
      <c r="A41" s="22" t="s">
        <v>21</v>
      </c>
      <c r="B41" s="22" t="s">
        <v>192</v>
      </c>
      <c r="C41" s="23">
        <v>1710236.16</v>
      </c>
      <c r="D41" s="23">
        <v>54058</v>
      </c>
      <c r="E41" s="24">
        <v>0</v>
      </c>
      <c r="F41" s="24">
        <v>0</v>
      </c>
      <c r="G41" s="24">
        <f>E41+F41</f>
        <v>0</v>
      </c>
      <c r="H41" s="25">
        <v>0</v>
      </c>
      <c r="I41" s="26">
        <f t="shared" si="13"/>
        <v>0</v>
      </c>
      <c r="J41" s="26">
        <f t="shared" si="1"/>
        <v>0</v>
      </c>
      <c r="K41" s="27">
        <f t="shared" ref="K41:K59" si="17">H41*1.015</f>
        <v>0</v>
      </c>
      <c r="L41" s="28">
        <f t="shared" si="2"/>
        <v>0</v>
      </c>
      <c r="M41" s="28">
        <f t="shared" si="3"/>
        <v>0</v>
      </c>
      <c r="N41" s="9"/>
      <c r="O41"/>
    </row>
    <row r="42" spans="1:15" ht="15.75" x14ac:dyDescent="0.25">
      <c r="A42" s="37" t="s">
        <v>34</v>
      </c>
      <c r="B42" s="37" t="s">
        <v>65</v>
      </c>
      <c r="C42" s="38">
        <v>1685833.92</v>
      </c>
      <c r="D42" s="23">
        <v>2200000</v>
      </c>
      <c r="E42" s="24">
        <v>1770000</v>
      </c>
      <c r="F42" s="24">
        <v>0</v>
      </c>
      <c r="G42" s="24">
        <f>E42+F42</f>
        <v>1770000</v>
      </c>
      <c r="H42" s="25">
        <f>E42*1.02</f>
        <v>1805400</v>
      </c>
      <c r="I42" s="26">
        <f t="shared" si="13"/>
        <v>0</v>
      </c>
      <c r="J42" s="26">
        <f t="shared" si="1"/>
        <v>1805400</v>
      </c>
      <c r="K42" s="27">
        <f>H42*1.025</f>
        <v>1850534.9999999998</v>
      </c>
      <c r="L42" s="28">
        <f t="shared" si="2"/>
        <v>0</v>
      </c>
      <c r="M42" s="28">
        <f t="shared" si="3"/>
        <v>1850534.9999999998</v>
      </c>
      <c r="N42" s="9"/>
      <c r="O42"/>
    </row>
    <row r="43" spans="1:15" s="2" customFormat="1" ht="15.75" x14ac:dyDescent="0.25">
      <c r="A43" s="29" t="s">
        <v>22</v>
      </c>
      <c r="B43" s="29" t="s">
        <v>2</v>
      </c>
      <c r="C43" s="30">
        <f>SUM(C38:C42)</f>
        <v>7650339.4299999997</v>
      </c>
      <c r="D43" s="30">
        <f>SUM(D38:D42)</f>
        <v>8403158</v>
      </c>
      <c r="E43" s="32">
        <f>SUM(E38:E42)</f>
        <v>6970000</v>
      </c>
      <c r="F43" s="32">
        <f t="shared" ref="F43:G43" si="18">SUM(F38:F42)</f>
        <v>0</v>
      </c>
      <c r="G43" s="32">
        <f t="shared" si="18"/>
        <v>6970000</v>
      </c>
      <c r="H43" s="33">
        <f>SUM(H38:H42)</f>
        <v>7101400</v>
      </c>
      <c r="I43" s="34">
        <f t="shared" si="13"/>
        <v>0</v>
      </c>
      <c r="J43" s="34">
        <f t="shared" si="1"/>
        <v>7101400</v>
      </c>
      <c r="K43" s="35">
        <f>SUM(K38:K42)</f>
        <v>7268935</v>
      </c>
      <c r="L43" s="41">
        <f t="shared" si="2"/>
        <v>0</v>
      </c>
      <c r="M43" s="30">
        <f t="shared" si="3"/>
        <v>7268935</v>
      </c>
      <c r="N43" s="36"/>
    </row>
    <row r="44" spans="1:15" ht="15.75" x14ac:dyDescent="0.25">
      <c r="A44" s="22" t="s">
        <v>23</v>
      </c>
      <c r="B44" s="22" t="s">
        <v>66</v>
      </c>
      <c r="C44" s="23">
        <v>3341130.07</v>
      </c>
      <c r="D44" s="23">
        <v>4836930</v>
      </c>
      <c r="E44" s="24">
        <v>4500000</v>
      </c>
      <c r="F44" s="24">
        <v>0</v>
      </c>
      <c r="G44" s="24">
        <f t="shared" ref="G44:G49" si="19">E44+F44</f>
        <v>4500000</v>
      </c>
      <c r="H44" s="25">
        <f>E44*1.02</f>
        <v>4590000</v>
      </c>
      <c r="I44" s="26">
        <f t="shared" si="13"/>
        <v>0</v>
      </c>
      <c r="J44" s="26">
        <f t="shared" si="1"/>
        <v>4590000</v>
      </c>
      <c r="K44" s="27">
        <f>H44*1.025</f>
        <v>4704750</v>
      </c>
      <c r="L44" s="28">
        <f t="shared" si="2"/>
        <v>0</v>
      </c>
      <c r="M44" s="28">
        <f t="shared" si="3"/>
        <v>4704750</v>
      </c>
      <c r="N44" s="9"/>
      <c r="O44"/>
    </row>
    <row r="45" spans="1:15" ht="15.75" x14ac:dyDescent="0.25">
      <c r="A45" s="22" t="s">
        <v>23</v>
      </c>
      <c r="B45" s="22" t="s">
        <v>90</v>
      </c>
      <c r="C45" s="23">
        <v>0</v>
      </c>
      <c r="D45" s="23">
        <v>0</v>
      </c>
      <c r="E45" s="24">
        <v>0</v>
      </c>
      <c r="F45" s="24">
        <v>0</v>
      </c>
      <c r="G45" s="24">
        <f t="shared" si="19"/>
        <v>0</v>
      </c>
      <c r="H45" s="25">
        <f t="shared" ref="H45:H59" si="20">E45*1.01</f>
        <v>0</v>
      </c>
      <c r="I45" s="26">
        <f t="shared" si="13"/>
        <v>0</v>
      </c>
      <c r="J45" s="26">
        <f t="shared" si="1"/>
        <v>0</v>
      </c>
      <c r="K45" s="27">
        <f t="shared" si="17"/>
        <v>0</v>
      </c>
      <c r="L45" s="28">
        <f t="shared" si="2"/>
        <v>0</v>
      </c>
      <c r="M45" s="28">
        <f t="shared" si="3"/>
        <v>0</v>
      </c>
      <c r="N45" s="9"/>
      <c r="O45"/>
    </row>
    <row r="46" spans="1:15" ht="15.75" x14ac:dyDescent="0.25">
      <c r="A46" s="22" t="s">
        <v>23</v>
      </c>
      <c r="B46" s="22" t="s">
        <v>67</v>
      </c>
      <c r="C46" s="23">
        <v>302378.05</v>
      </c>
      <c r="D46" s="23">
        <v>600000</v>
      </c>
      <c r="E46" s="24">
        <v>440000</v>
      </c>
      <c r="F46" s="24">
        <v>0</v>
      </c>
      <c r="G46" s="24">
        <f t="shared" si="19"/>
        <v>440000</v>
      </c>
      <c r="H46" s="25">
        <f>E46*1</f>
        <v>440000</v>
      </c>
      <c r="I46" s="26">
        <f t="shared" si="13"/>
        <v>0</v>
      </c>
      <c r="J46" s="26">
        <f t="shared" si="1"/>
        <v>440000</v>
      </c>
      <c r="K46" s="27">
        <f>H46*1</f>
        <v>440000</v>
      </c>
      <c r="L46" s="28">
        <f t="shared" si="2"/>
        <v>0</v>
      </c>
      <c r="M46" s="28">
        <f t="shared" si="3"/>
        <v>440000</v>
      </c>
      <c r="N46" s="9"/>
      <c r="O46"/>
    </row>
    <row r="47" spans="1:15" ht="15.75" x14ac:dyDescent="0.25">
      <c r="A47" s="22" t="s">
        <v>23</v>
      </c>
      <c r="B47" s="22" t="s">
        <v>68</v>
      </c>
      <c r="C47" s="23">
        <v>336305.74</v>
      </c>
      <c r="D47" s="23">
        <v>360000</v>
      </c>
      <c r="E47" s="24">
        <v>360000</v>
      </c>
      <c r="F47" s="24">
        <v>0</v>
      </c>
      <c r="G47" s="24">
        <f t="shared" si="19"/>
        <v>360000</v>
      </c>
      <c r="H47" s="25">
        <f>E47*1</f>
        <v>360000</v>
      </c>
      <c r="I47" s="26">
        <f t="shared" si="13"/>
        <v>0</v>
      </c>
      <c r="J47" s="26">
        <f t="shared" si="1"/>
        <v>360000</v>
      </c>
      <c r="K47" s="27">
        <f>H47*1</f>
        <v>360000</v>
      </c>
      <c r="L47" s="28">
        <f t="shared" si="2"/>
        <v>0</v>
      </c>
      <c r="M47" s="28">
        <f t="shared" si="3"/>
        <v>360000</v>
      </c>
      <c r="N47" s="9"/>
      <c r="O47"/>
    </row>
    <row r="48" spans="1:15" ht="15.75" x14ac:dyDescent="0.25">
      <c r="A48" s="22" t="s">
        <v>23</v>
      </c>
      <c r="B48" s="22" t="s">
        <v>69</v>
      </c>
      <c r="C48" s="23">
        <v>36834.06</v>
      </c>
      <c r="D48" s="23">
        <v>320000</v>
      </c>
      <c r="E48" s="24">
        <v>450000</v>
      </c>
      <c r="F48" s="24">
        <v>0</v>
      </c>
      <c r="G48" s="24">
        <f t="shared" si="19"/>
        <v>450000</v>
      </c>
      <c r="H48" s="25">
        <f>E48*1.02</f>
        <v>459000</v>
      </c>
      <c r="I48" s="26">
        <f t="shared" si="13"/>
        <v>0</v>
      </c>
      <c r="J48" s="26">
        <f t="shared" si="1"/>
        <v>459000</v>
      </c>
      <c r="K48" s="27">
        <f>H48*1.025</f>
        <v>470474.99999999994</v>
      </c>
      <c r="L48" s="28">
        <f t="shared" si="2"/>
        <v>0</v>
      </c>
      <c r="M48" s="28">
        <f t="shared" si="3"/>
        <v>470474.99999999994</v>
      </c>
      <c r="N48" s="9"/>
      <c r="O48"/>
    </row>
    <row r="49" spans="1:15" ht="15.75" x14ac:dyDescent="0.25">
      <c r="A49" s="22" t="s">
        <v>24</v>
      </c>
      <c r="B49" s="22" t="s">
        <v>70</v>
      </c>
      <c r="C49" s="23">
        <v>594510.35</v>
      </c>
      <c r="D49" s="23">
        <v>703000</v>
      </c>
      <c r="E49" s="24">
        <v>700000</v>
      </c>
      <c r="F49" s="24">
        <v>0</v>
      </c>
      <c r="G49" s="24">
        <f t="shared" si="19"/>
        <v>700000</v>
      </c>
      <c r="H49" s="25">
        <f>E49*1.02</f>
        <v>714000</v>
      </c>
      <c r="I49" s="26">
        <f t="shared" si="13"/>
        <v>0</v>
      </c>
      <c r="J49" s="26">
        <f t="shared" si="1"/>
        <v>714000</v>
      </c>
      <c r="K49" s="27">
        <f>H49*1.025</f>
        <v>731849.99999999988</v>
      </c>
      <c r="L49" s="28">
        <f t="shared" si="2"/>
        <v>0</v>
      </c>
      <c r="M49" s="28">
        <f t="shared" si="3"/>
        <v>731849.99999999988</v>
      </c>
      <c r="N49" s="9"/>
      <c r="O49"/>
    </row>
    <row r="50" spans="1:15" s="2" customFormat="1" ht="15.75" x14ac:dyDescent="0.25">
      <c r="A50" s="29" t="s">
        <v>25</v>
      </c>
      <c r="B50" s="29" t="s">
        <v>3</v>
      </c>
      <c r="C50" s="30">
        <f>SUM(C44:C49)</f>
        <v>4611158.2699999996</v>
      </c>
      <c r="D50" s="30">
        <f>SUM(D44:D49)</f>
        <v>6819930</v>
      </c>
      <c r="E50" s="32">
        <f>SUM(E44:E49)</f>
        <v>6450000</v>
      </c>
      <c r="F50" s="32">
        <f t="shared" ref="F50:G50" si="21">SUM(F44:F49)</f>
        <v>0</v>
      </c>
      <c r="G50" s="32">
        <f t="shared" si="21"/>
        <v>6450000</v>
      </c>
      <c r="H50" s="33">
        <f>SUM(H44:H49)</f>
        <v>6563000</v>
      </c>
      <c r="I50" s="34">
        <f t="shared" si="13"/>
        <v>0</v>
      </c>
      <c r="J50" s="34">
        <f t="shared" si="1"/>
        <v>6563000</v>
      </c>
      <c r="K50" s="35">
        <f>SUM(K44:K49)</f>
        <v>6707075</v>
      </c>
      <c r="L50" s="41">
        <f t="shared" si="2"/>
        <v>0</v>
      </c>
      <c r="M50" s="30">
        <f t="shared" si="3"/>
        <v>6707075</v>
      </c>
      <c r="N50" s="36"/>
    </row>
    <row r="51" spans="1:15" s="2" customFormat="1" ht="15.75" x14ac:dyDescent="0.25">
      <c r="A51" s="22" t="s">
        <v>71</v>
      </c>
      <c r="B51" s="22" t="s">
        <v>74</v>
      </c>
      <c r="C51" s="23">
        <v>0</v>
      </c>
      <c r="D51" s="23">
        <v>200000</v>
      </c>
      <c r="E51" s="24">
        <v>200000</v>
      </c>
      <c r="F51" s="24">
        <v>0</v>
      </c>
      <c r="G51" s="24">
        <f>SUM(E51:F51)</f>
        <v>200000</v>
      </c>
      <c r="H51" s="25">
        <f>E51*1.02</f>
        <v>204000</v>
      </c>
      <c r="I51" s="26">
        <f t="shared" si="13"/>
        <v>0</v>
      </c>
      <c r="J51" s="26">
        <f t="shared" si="1"/>
        <v>204000</v>
      </c>
      <c r="K51" s="27">
        <f>H51*1.025</f>
        <v>209099.99999999997</v>
      </c>
      <c r="L51" s="28">
        <f t="shared" si="2"/>
        <v>0</v>
      </c>
      <c r="M51" s="28">
        <f t="shared" si="3"/>
        <v>209099.99999999997</v>
      </c>
      <c r="N51" s="36"/>
    </row>
    <row r="52" spans="1:15" s="2" customFormat="1" ht="15.75" x14ac:dyDescent="0.25">
      <c r="A52" s="22" t="s">
        <v>71</v>
      </c>
      <c r="B52" s="22" t="s">
        <v>75</v>
      </c>
      <c r="C52" s="23">
        <v>2642202.69</v>
      </c>
      <c r="D52" s="23">
        <v>4730000</v>
      </c>
      <c r="E52" s="24">
        <v>4710000</v>
      </c>
      <c r="F52" s="24">
        <v>0</v>
      </c>
      <c r="G52" s="24">
        <f>SUM(E52:F52)</f>
        <v>4710000</v>
      </c>
      <c r="H52" s="25">
        <f>E52*1</f>
        <v>4710000</v>
      </c>
      <c r="I52" s="26">
        <f t="shared" si="13"/>
        <v>0</v>
      </c>
      <c r="J52" s="26">
        <f t="shared" si="1"/>
        <v>4710000</v>
      </c>
      <c r="K52" s="27">
        <f>H52*1</f>
        <v>4710000</v>
      </c>
      <c r="L52" s="28">
        <f t="shared" si="2"/>
        <v>0</v>
      </c>
      <c r="M52" s="28">
        <f t="shared" si="3"/>
        <v>4710000</v>
      </c>
      <c r="N52" s="36"/>
    </row>
    <row r="53" spans="1:15" s="2" customFormat="1" ht="15.75" x14ac:dyDescent="0.25">
      <c r="A53" s="22" t="s">
        <v>71</v>
      </c>
      <c r="B53" s="22" t="s">
        <v>76</v>
      </c>
      <c r="C53" s="23">
        <v>2021464.34</v>
      </c>
      <c r="D53" s="23">
        <v>2160000</v>
      </c>
      <c r="E53" s="24">
        <v>2340000</v>
      </c>
      <c r="F53" s="24">
        <v>0</v>
      </c>
      <c r="G53" s="24">
        <f>SUM(E53:F53)</f>
        <v>2340000</v>
      </c>
      <c r="H53" s="25">
        <f>E53*1</f>
        <v>2340000</v>
      </c>
      <c r="I53" s="26">
        <f t="shared" si="13"/>
        <v>0</v>
      </c>
      <c r="J53" s="26">
        <f t="shared" si="1"/>
        <v>2340000</v>
      </c>
      <c r="K53" s="27">
        <f>H53*1</f>
        <v>2340000</v>
      </c>
      <c r="L53" s="28">
        <f t="shared" si="2"/>
        <v>0</v>
      </c>
      <c r="M53" s="28">
        <f t="shared" si="3"/>
        <v>2340000</v>
      </c>
      <c r="N53" s="36"/>
    </row>
    <row r="54" spans="1:15" s="2" customFormat="1" ht="15.75" x14ac:dyDescent="0.25">
      <c r="A54" s="29" t="s">
        <v>26</v>
      </c>
      <c r="B54" s="29" t="s">
        <v>73</v>
      </c>
      <c r="C54" s="30">
        <f>SUM(C51:C53)</f>
        <v>4663667.03</v>
      </c>
      <c r="D54" s="30">
        <f>SUM(D51:D53)</f>
        <v>7090000</v>
      </c>
      <c r="E54" s="32">
        <f>SUM(E51:E53)</f>
        <v>7250000</v>
      </c>
      <c r="F54" s="32">
        <v>0</v>
      </c>
      <c r="G54" s="32">
        <f>E54+F54</f>
        <v>7250000</v>
      </c>
      <c r="H54" s="33">
        <f>SUM(H51:H53)</f>
        <v>7254000</v>
      </c>
      <c r="I54" s="34">
        <f t="shared" si="13"/>
        <v>0</v>
      </c>
      <c r="J54" s="34">
        <f t="shared" si="1"/>
        <v>7254000</v>
      </c>
      <c r="K54" s="35">
        <f>SUM(K51:K53)</f>
        <v>7259100</v>
      </c>
      <c r="L54" s="41">
        <f t="shared" si="2"/>
        <v>0</v>
      </c>
      <c r="M54" s="30">
        <f t="shared" si="3"/>
        <v>7259100</v>
      </c>
      <c r="N54" s="36"/>
    </row>
    <row r="55" spans="1:15" s="2" customFormat="1" ht="15.75" x14ac:dyDescent="0.25">
      <c r="A55" s="22" t="s">
        <v>77</v>
      </c>
      <c r="B55" s="22" t="s">
        <v>78</v>
      </c>
      <c r="C55" s="23">
        <v>4330267.51</v>
      </c>
      <c r="D55" s="23">
        <v>5499850</v>
      </c>
      <c r="E55" s="24">
        <v>5000000</v>
      </c>
      <c r="F55" s="24">
        <v>0</v>
      </c>
      <c r="G55" s="24">
        <f>SUM(E55:F55)</f>
        <v>5000000</v>
      </c>
      <c r="H55" s="25">
        <f>E55*1.02</f>
        <v>5100000</v>
      </c>
      <c r="I55" s="26">
        <f t="shared" si="13"/>
        <v>0</v>
      </c>
      <c r="J55" s="26">
        <f t="shared" si="1"/>
        <v>5100000</v>
      </c>
      <c r="K55" s="27">
        <f>H55*1.025</f>
        <v>5227500</v>
      </c>
      <c r="L55" s="28">
        <f t="shared" si="2"/>
        <v>0</v>
      </c>
      <c r="M55" s="28">
        <f t="shared" si="3"/>
        <v>5227500</v>
      </c>
      <c r="N55" s="36"/>
    </row>
    <row r="56" spans="1:15" s="2" customFormat="1" ht="15.75" x14ac:dyDescent="0.25">
      <c r="A56" s="22" t="s">
        <v>77</v>
      </c>
      <c r="B56" s="22" t="s">
        <v>79</v>
      </c>
      <c r="C56" s="23">
        <v>0</v>
      </c>
      <c r="D56" s="23">
        <v>0</v>
      </c>
      <c r="E56" s="24">
        <v>0</v>
      </c>
      <c r="F56" s="24">
        <v>0</v>
      </c>
      <c r="G56" s="24">
        <f>SUM(E56:F56)</f>
        <v>0</v>
      </c>
      <c r="H56" s="25">
        <f t="shared" si="20"/>
        <v>0</v>
      </c>
      <c r="I56" s="26">
        <f t="shared" si="13"/>
        <v>0</v>
      </c>
      <c r="J56" s="26">
        <f t="shared" si="1"/>
        <v>0</v>
      </c>
      <c r="K56" s="27">
        <f t="shared" si="17"/>
        <v>0</v>
      </c>
      <c r="L56" s="28">
        <f t="shared" si="2"/>
        <v>0</v>
      </c>
      <c r="M56" s="28">
        <f t="shared" si="3"/>
        <v>0</v>
      </c>
      <c r="N56" s="36"/>
    </row>
    <row r="57" spans="1:15" s="2" customFormat="1" ht="15.75" x14ac:dyDescent="0.25">
      <c r="A57" s="39">
        <v>100</v>
      </c>
      <c r="B57" s="29" t="s">
        <v>27</v>
      </c>
      <c r="C57" s="30">
        <f>SUM(C55:C56)</f>
        <v>4330267.51</v>
      </c>
      <c r="D57" s="30">
        <f>SUM(D55:D56)</f>
        <v>5499850</v>
      </c>
      <c r="E57" s="32">
        <f>SUM(E55:E56)</f>
        <v>5000000</v>
      </c>
      <c r="F57" s="32">
        <v>0</v>
      </c>
      <c r="G57" s="32">
        <f>E57+F57</f>
        <v>5000000</v>
      </c>
      <c r="H57" s="33">
        <f>SUM(H55:H56)</f>
        <v>5100000</v>
      </c>
      <c r="I57" s="34">
        <f t="shared" si="13"/>
        <v>0</v>
      </c>
      <c r="J57" s="34">
        <f t="shared" si="1"/>
        <v>5100000</v>
      </c>
      <c r="K57" s="35">
        <f>SUM(K55:K56)</f>
        <v>5227500</v>
      </c>
      <c r="L57" s="41">
        <f t="shared" si="2"/>
        <v>0</v>
      </c>
      <c r="M57" s="30">
        <f t="shared" si="3"/>
        <v>5227500</v>
      </c>
      <c r="N57" s="36"/>
    </row>
    <row r="58" spans="1:15" ht="15.75" x14ac:dyDescent="0.25">
      <c r="A58" s="22" t="s">
        <v>80</v>
      </c>
      <c r="B58" s="22" t="s">
        <v>81</v>
      </c>
      <c r="C58" s="23">
        <v>2236577.08</v>
      </c>
      <c r="D58" s="23">
        <v>2417600</v>
      </c>
      <c r="E58" s="24">
        <v>1500000</v>
      </c>
      <c r="F58" s="24">
        <v>0</v>
      </c>
      <c r="G58" s="24">
        <f>SUM(E58:F58)</f>
        <v>1500000</v>
      </c>
      <c r="H58" s="25">
        <f>E58*1.02</f>
        <v>1530000</v>
      </c>
      <c r="I58" s="26">
        <f t="shared" si="13"/>
        <v>0</v>
      </c>
      <c r="J58" s="26">
        <f t="shared" si="1"/>
        <v>1530000</v>
      </c>
      <c r="K58" s="27">
        <f>H58*1.025</f>
        <v>1568249.9999999998</v>
      </c>
      <c r="L58" s="28">
        <f t="shared" si="2"/>
        <v>0</v>
      </c>
      <c r="M58" s="28">
        <f t="shared" si="3"/>
        <v>1568249.9999999998</v>
      </c>
      <c r="N58" s="9"/>
      <c r="O58"/>
    </row>
    <row r="59" spans="1:15" ht="15.75" x14ac:dyDescent="0.25">
      <c r="A59" s="22" t="s">
        <v>80</v>
      </c>
      <c r="B59" s="22" t="s">
        <v>82</v>
      </c>
      <c r="C59" s="23">
        <v>0</v>
      </c>
      <c r="D59" s="23">
        <v>0</v>
      </c>
      <c r="E59" s="24">
        <v>0</v>
      </c>
      <c r="F59" s="24">
        <v>0</v>
      </c>
      <c r="G59" s="24">
        <f>SUM(E59:F59)</f>
        <v>0</v>
      </c>
      <c r="H59" s="25">
        <f t="shared" si="20"/>
        <v>0</v>
      </c>
      <c r="I59" s="26">
        <f t="shared" si="13"/>
        <v>0</v>
      </c>
      <c r="J59" s="26">
        <f t="shared" si="1"/>
        <v>0</v>
      </c>
      <c r="K59" s="27">
        <f t="shared" si="17"/>
        <v>0</v>
      </c>
      <c r="L59" s="28">
        <f t="shared" si="2"/>
        <v>0</v>
      </c>
      <c r="M59" s="28">
        <f t="shared" si="3"/>
        <v>0</v>
      </c>
      <c r="N59" s="9"/>
      <c r="O59"/>
    </row>
    <row r="60" spans="1:15" s="2" customFormat="1" ht="15.75" x14ac:dyDescent="0.25">
      <c r="A60" s="39">
        <v>110</v>
      </c>
      <c r="B60" s="29" t="s">
        <v>35</v>
      </c>
      <c r="C60" s="30">
        <v>0</v>
      </c>
      <c r="D60" s="30">
        <f>SUM(D58:D59)</f>
        <v>2417600</v>
      </c>
      <c r="E60" s="32">
        <f>SUM(E58:E59)</f>
        <v>1500000</v>
      </c>
      <c r="F60" s="32">
        <v>0</v>
      </c>
      <c r="G60" s="32">
        <f>E60+F60</f>
        <v>1500000</v>
      </c>
      <c r="H60" s="33">
        <f>SUM(H58:H59)</f>
        <v>1530000</v>
      </c>
      <c r="I60" s="34">
        <f t="shared" si="13"/>
        <v>0</v>
      </c>
      <c r="J60" s="34">
        <f t="shared" si="1"/>
        <v>1530000</v>
      </c>
      <c r="K60" s="35">
        <f>SUM(K58:K59)</f>
        <v>1568249.9999999998</v>
      </c>
      <c r="L60" s="30">
        <v>0</v>
      </c>
      <c r="M60" s="30">
        <f t="shared" si="3"/>
        <v>1568249.9999999998</v>
      </c>
      <c r="N60" s="36"/>
    </row>
    <row r="61" spans="1:15" s="2" customFormat="1" ht="15.75" x14ac:dyDescent="0.25">
      <c r="A61" s="3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36"/>
    </row>
    <row r="62" spans="1:15" s="2" customFormat="1" ht="15.75" customHeight="1" x14ac:dyDescent="0.25">
      <c r="A62" s="43"/>
      <c r="B62" s="43"/>
      <c r="C62" s="110"/>
      <c r="D62" s="110"/>
      <c r="E62" s="43"/>
      <c r="F62" s="43"/>
      <c r="G62" s="11"/>
      <c r="H62" s="11"/>
      <c r="I62" s="36"/>
    </row>
    <row r="63" spans="1:15" ht="15.75" hidden="1" x14ac:dyDescent="0.25">
      <c r="A63" s="42"/>
      <c r="B63" s="42"/>
      <c r="C63" s="111" t="s">
        <v>195</v>
      </c>
      <c r="D63" s="116">
        <v>11</v>
      </c>
      <c r="E63" s="119">
        <f>SUM(E6,E8,E11:E14,E16,E19,E21,E24,E26,E29,E30,E33,E36,E38,E40,E41,E42,E44,E49,E51,E55,E58)</f>
        <v>90020000</v>
      </c>
      <c r="F63" s="119">
        <f t="shared" ref="F63:M63" si="22">SUM(F6,F8,F11:F14,F16,F19,F21,F24,F26,F29,F30,F33,F36,F38,F40,F41,F42,F44,F49,F51,F55,F58)</f>
        <v>0</v>
      </c>
      <c r="G63" s="119">
        <f t="shared" si="22"/>
        <v>90020000</v>
      </c>
      <c r="H63" s="119">
        <f t="shared" si="22"/>
        <v>83660400</v>
      </c>
      <c r="I63" s="119">
        <f t="shared" si="22"/>
        <v>0</v>
      </c>
      <c r="J63" s="119">
        <f t="shared" si="22"/>
        <v>83660400</v>
      </c>
      <c r="K63" s="119">
        <f t="shared" si="22"/>
        <v>85751909.999999985</v>
      </c>
      <c r="L63" s="119">
        <f t="shared" si="22"/>
        <v>0</v>
      </c>
      <c r="M63" s="119">
        <f t="shared" si="22"/>
        <v>85751909.999999985</v>
      </c>
      <c r="N63"/>
      <c r="O63"/>
    </row>
    <row r="64" spans="1:15" ht="15.75" hidden="1" x14ac:dyDescent="0.25">
      <c r="A64" s="10"/>
      <c r="B64" s="10"/>
      <c r="C64" s="111" t="s">
        <v>195</v>
      </c>
      <c r="D64" s="117">
        <v>45</v>
      </c>
      <c r="E64" s="119">
        <f>SUM(E15,E17,E22,E25,E27)</f>
        <v>74576987</v>
      </c>
      <c r="F64" s="119">
        <f t="shared" ref="F64:M64" si="23">SUM(F15,F17,F22,F25,F27)</f>
        <v>0</v>
      </c>
      <c r="G64" s="119">
        <f t="shared" si="23"/>
        <v>74576987</v>
      </c>
      <c r="H64" s="119">
        <f t="shared" si="23"/>
        <v>76068526.739999995</v>
      </c>
      <c r="I64" s="119">
        <f t="shared" si="23"/>
        <v>0</v>
      </c>
      <c r="J64" s="119">
        <f t="shared" si="23"/>
        <v>76068526.739999995</v>
      </c>
      <c r="K64" s="119">
        <f t="shared" si="23"/>
        <v>77970239.908500001</v>
      </c>
      <c r="L64" s="119">
        <f t="shared" si="23"/>
        <v>0</v>
      </c>
      <c r="M64" s="119">
        <f t="shared" si="23"/>
        <v>77970239.908500001</v>
      </c>
      <c r="N64"/>
      <c r="O64"/>
    </row>
    <row r="65" spans="1:15" ht="15.75" x14ac:dyDescent="0.25">
      <c r="A65" s="10"/>
      <c r="B65" s="10"/>
      <c r="C65" s="111"/>
      <c r="D65" s="117"/>
      <c r="E65" s="10"/>
      <c r="F65" s="10"/>
      <c r="G65" s="10"/>
      <c r="H65" s="10"/>
      <c r="I65" s="9"/>
      <c r="J65"/>
      <c r="K65"/>
      <c r="L65"/>
      <c r="M65"/>
      <c r="N65"/>
      <c r="O65"/>
    </row>
    <row r="66" spans="1:15" ht="15.75" x14ac:dyDescent="0.25">
      <c r="A66" s="6"/>
      <c r="B66" s="6"/>
      <c r="C66" s="111"/>
      <c r="D66" s="117"/>
      <c r="E66" s="7"/>
      <c r="F66" s="7"/>
      <c r="G66" s="7"/>
      <c r="H66" s="7"/>
      <c r="I66" s="8"/>
      <c r="J66" s="7"/>
      <c r="K66" s="7"/>
      <c r="L66" s="7"/>
      <c r="M66" s="7"/>
      <c r="N66" s="9"/>
      <c r="O66"/>
    </row>
    <row r="67" spans="1:15" ht="15.75" x14ac:dyDescent="0.25">
      <c r="C67" s="111"/>
      <c r="D67" s="117"/>
      <c r="N67" s="10"/>
      <c r="O67" s="10"/>
    </row>
    <row r="68" spans="1:15" ht="15.75" x14ac:dyDescent="0.25">
      <c r="C68" s="111"/>
      <c r="D68" s="117"/>
      <c r="N68" s="10"/>
      <c r="O68" s="10"/>
    </row>
    <row r="69" spans="1:15" s="2" customFormat="1" ht="15.75" x14ac:dyDescent="0.25">
      <c r="A69"/>
      <c r="B69"/>
      <c r="C69" s="111"/>
      <c r="D69" s="118"/>
      <c r="E69" s="1"/>
      <c r="F69" s="1"/>
      <c r="G69" s="1"/>
      <c r="H69" s="1"/>
      <c r="I69" s="3"/>
      <c r="J69" s="1"/>
      <c r="K69" s="1"/>
      <c r="L69" s="1"/>
      <c r="M69" s="1"/>
      <c r="N69" s="7"/>
      <c r="O69" s="7"/>
    </row>
    <row r="70" spans="1:15" x14ac:dyDescent="0.25">
      <c r="D70" s="118"/>
    </row>
    <row r="71" spans="1:15" x14ac:dyDescent="0.25">
      <c r="D71" s="118"/>
    </row>
    <row r="72" spans="1:15" x14ac:dyDescent="0.25">
      <c r="D72" s="118"/>
    </row>
    <row r="73" spans="1:15" x14ac:dyDescent="0.25">
      <c r="D73" s="118"/>
    </row>
    <row r="74" spans="1:15" x14ac:dyDescent="0.25">
      <c r="D74" s="118"/>
    </row>
    <row r="75" spans="1:15" x14ac:dyDescent="0.25">
      <c r="D75" s="118"/>
    </row>
    <row r="76" spans="1:15" x14ac:dyDescent="0.25">
      <c r="D76" s="118"/>
    </row>
    <row r="77" spans="1:15" x14ac:dyDescent="0.25">
      <c r="D77" s="118"/>
    </row>
  </sheetData>
  <mergeCells count="3">
    <mergeCell ref="E4:G4"/>
    <mergeCell ref="H4:J4"/>
    <mergeCell ref="K4:M4"/>
  </mergeCells>
  <pageMargins left="0.23622047244094491" right="0.27559055118110237" top="0.35433070866141736" bottom="0.55118110236220474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A46" workbookViewId="0">
      <selection activeCell="W12" sqref="W12"/>
    </sheetView>
  </sheetViews>
  <sheetFormatPr defaultRowHeight="15" x14ac:dyDescent="0.25"/>
  <cols>
    <col min="1" max="1" width="3.5703125" customWidth="1"/>
    <col min="2" max="2" width="24.28515625" customWidth="1"/>
    <col min="3" max="3" width="6.28515625" customWidth="1"/>
    <col min="4" max="4" width="13.85546875" customWidth="1"/>
    <col min="5" max="5" width="14.85546875" customWidth="1"/>
    <col min="6" max="6" width="15" customWidth="1"/>
    <col min="7" max="9" width="14.42578125" customWidth="1"/>
    <col min="10" max="10" width="0" hidden="1" customWidth="1"/>
    <col min="11" max="13" width="13.42578125" customWidth="1"/>
    <col min="14" max="14" width="13.28515625" customWidth="1"/>
    <col min="15" max="15" width="0" hidden="1" customWidth="1"/>
    <col min="16" max="16" width="11.28515625" bestFit="1" customWidth="1"/>
    <col min="17" max="17" width="0" hidden="1" customWidth="1"/>
    <col min="18" max="18" width="13.7109375" customWidth="1"/>
  </cols>
  <sheetData>
    <row r="1" spans="1:18" x14ac:dyDescent="0.25">
      <c r="A1" t="s">
        <v>91</v>
      </c>
      <c r="G1" s="1"/>
    </row>
    <row r="2" spans="1:18" ht="15.75" thickBot="1" x14ac:dyDescent="0.3">
      <c r="G2" s="1"/>
    </row>
    <row r="3" spans="1:18" ht="15.75" x14ac:dyDescent="0.25">
      <c r="A3" s="108"/>
      <c r="B3" s="108"/>
      <c r="C3" s="108"/>
      <c r="G3" s="125" t="s">
        <v>43</v>
      </c>
      <c r="H3" s="126"/>
      <c r="I3" s="127"/>
      <c r="J3" s="44"/>
      <c r="K3" s="125" t="s">
        <v>88</v>
      </c>
      <c r="L3" s="126"/>
      <c r="M3" s="127"/>
      <c r="N3" s="128" t="s">
        <v>185</v>
      </c>
      <c r="O3" s="129"/>
      <c r="P3" s="129"/>
      <c r="Q3" s="130"/>
      <c r="R3" s="131"/>
    </row>
    <row r="4" spans="1:18" ht="31.5" x14ac:dyDescent="0.25">
      <c r="A4" s="106" t="s">
        <v>92</v>
      </c>
      <c r="B4" s="107" t="s">
        <v>5</v>
      </c>
      <c r="C4" s="107" t="s">
        <v>93</v>
      </c>
      <c r="D4" s="45" t="s">
        <v>87</v>
      </c>
      <c r="E4" s="45" t="s">
        <v>188</v>
      </c>
      <c r="F4" s="46" t="s">
        <v>33</v>
      </c>
      <c r="G4" s="47" t="s">
        <v>94</v>
      </c>
      <c r="H4" s="48" t="s">
        <v>95</v>
      </c>
      <c r="I4" s="49" t="s">
        <v>44</v>
      </c>
      <c r="J4" s="50" t="s">
        <v>96</v>
      </c>
      <c r="K4" s="51" t="s">
        <v>97</v>
      </c>
      <c r="L4" s="52" t="s">
        <v>98</v>
      </c>
      <c r="M4" s="53" t="s">
        <v>89</v>
      </c>
      <c r="N4" s="54" t="s">
        <v>94</v>
      </c>
      <c r="O4" s="55" t="s">
        <v>99</v>
      </c>
      <c r="P4" s="56" t="s">
        <v>95</v>
      </c>
      <c r="Q4" s="55" t="s">
        <v>100</v>
      </c>
      <c r="R4" s="57" t="s">
        <v>186</v>
      </c>
    </row>
    <row r="5" spans="1:18" ht="15.75" x14ac:dyDescent="0.25">
      <c r="A5" s="132" t="s">
        <v>101</v>
      </c>
      <c r="B5" s="133" t="s">
        <v>102</v>
      </c>
      <c r="C5" s="58">
        <v>11</v>
      </c>
      <c r="D5" s="113">
        <v>279768.05</v>
      </c>
      <c r="E5" s="113">
        <v>201670.97</v>
      </c>
      <c r="F5" s="59">
        <v>198615.74</v>
      </c>
      <c r="G5" s="60"/>
      <c r="H5" s="61"/>
      <c r="I5" s="62"/>
      <c r="J5" s="63"/>
      <c r="K5" s="64"/>
      <c r="L5" s="65"/>
      <c r="M5" s="66"/>
      <c r="N5" s="54"/>
      <c r="O5" s="56"/>
      <c r="P5" s="56"/>
      <c r="Q5" s="56"/>
      <c r="R5" s="120"/>
    </row>
    <row r="6" spans="1:18" ht="15.75" x14ac:dyDescent="0.25">
      <c r="A6" s="132"/>
      <c r="B6" s="133"/>
      <c r="C6" s="58">
        <v>45</v>
      </c>
      <c r="D6" s="113">
        <v>3036843.73</v>
      </c>
      <c r="E6" s="113">
        <v>2764070.02</v>
      </c>
      <c r="F6" s="59">
        <v>2970524.9</v>
      </c>
      <c r="G6" s="60">
        <v>2878074.47</v>
      </c>
      <c r="H6" s="61"/>
      <c r="I6" s="62">
        <f t="shared" ref="I6:I62" si="0">G6+H6</f>
        <v>2878074.47</v>
      </c>
      <c r="J6" s="63"/>
      <c r="K6" s="64">
        <f>SUM(G6*1.015)</f>
        <v>2921245.5870499997</v>
      </c>
      <c r="L6" s="65"/>
      <c r="M6" s="66">
        <f>K6+L6</f>
        <v>2921245.5870499997</v>
      </c>
      <c r="N6" s="67">
        <f>SUM(G6*1.017)</f>
        <v>2927001.73599</v>
      </c>
      <c r="O6" s="56"/>
      <c r="P6" s="56"/>
      <c r="Q6" s="56"/>
      <c r="R6" s="120">
        <f>N6+P6</f>
        <v>2927001.73599</v>
      </c>
    </row>
    <row r="7" spans="1:18" ht="15.75" x14ac:dyDescent="0.25">
      <c r="A7" s="132" t="s">
        <v>103</v>
      </c>
      <c r="B7" s="134" t="s">
        <v>104</v>
      </c>
      <c r="C7" s="58">
        <v>11</v>
      </c>
      <c r="D7" s="113">
        <v>145007.29</v>
      </c>
      <c r="E7" s="113">
        <v>123197.99</v>
      </c>
      <c r="F7" s="59">
        <v>112272</v>
      </c>
      <c r="G7" s="60"/>
      <c r="H7" s="61"/>
      <c r="I7" s="62"/>
      <c r="J7" s="63"/>
      <c r="K7" s="64"/>
      <c r="L7" s="65"/>
      <c r="M7" s="66"/>
      <c r="N7" s="67"/>
      <c r="O7" s="56"/>
      <c r="P7" s="56"/>
      <c r="Q7" s="56"/>
      <c r="R7" s="120"/>
    </row>
    <row r="8" spans="1:18" ht="15.75" x14ac:dyDescent="0.25">
      <c r="A8" s="132"/>
      <c r="B8" s="134"/>
      <c r="C8" s="58">
        <v>45</v>
      </c>
      <c r="D8" s="113">
        <v>598859.80000000005</v>
      </c>
      <c r="E8" s="113">
        <v>378980.69</v>
      </c>
      <c r="F8" s="59">
        <v>587999.67000000004</v>
      </c>
      <c r="G8" s="60">
        <v>461565.88</v>
      </c>
      <c r="H8" s="61"/>
      <c r="I8" s="62">
        <f t="shared" si="0"/>
        <v>461565.88</v>
      </c>
      <c r="J8" s="63"/>
      <c r="K8" s="64">
        <f t="shared" ref="K8:K60" si="1">SUM(G8*1.015)</f>
        <v>468489.36819999997</v>
      </c>
      <c r="L8" s="65"/>
      <c r="M8" s="66">
        <f t="shared" ref="M8:M62" si="2">K8+L8</f>
        <v>468489.36819999997</v>
      </c>
      <c r="N8" s="67">
        <f t="shared" ref="N8:N60" si="3">SUM(G8*1.017)</f>
        <v>469412.49995999999</v>
      </c>
      <c r="O8" s="56"/>
      <c r="P8" s="56"/>
      <c r="Q8" s="56"/>
      <c r="R8" s="120">
        <f t="shared" ref="R8:R62" si="4">N8+P8</f>
        <v>469412.49995999999</v>
      </c>
    </row>
    <row r="9" spans="1:18" ht="15.75" x14ac:dyDescent="0.25">
      <c r="A9" s="132" t="s">
        <v>105</v>
      </c>
      <c r="B9" s="134" t="s">
        <v>106</v>
      </c>
      <c r="C9" s="58">
        <v>11</v>
      </c>
      <c r="D9" s="113">
        <v>168530.64</v>
      </c>
      <c r="E9" s="113">
        <v>79273.03</v>
      </c>
      <c r="F9" s="59">
        <v>0</v>
      </c>
      <c r="G9" s="60"/>
      <c r="H9" s="61"/>
      <c r="I9" s="62"/>
      <c r="J9" s="63"/>
      <c r="K9" s="64"/>
      <c r="L9" s="65"/>
      <c r="M9" s="66"/>
      <c r="N9" s="67"/>
      <c r="O9" s="56"/>
      <c r="P9" s="56"/>
      <c r="Q9" s="56"/>
      <c r="R9" s="120"/>
    </row>
    <row r="10" spans="1:18" ht="15.75" x14ac:dyDescent="0.25">
      <c r="A10" s="132"/>
      <c r="B10" s="134"/>
      <c r="C10" s="58">
        <v>45</v>
      </c>
      <c r="D10" s="113">
        <v>1392418.61</v>
      </c>
      <c r="E10" s="113">
        <v>1499981.34</v>
      </c>
      <c r="F10" s="59">
        <v>1077839.93</v>
      </c>
      <c r="G10" s="60">
        <v>1171545.01</v>
      </c>
      <c r="H10" s="61"/>
      <c r="I10" s="62">
        <f t="shared" si="0"/>
        <v>1171545.01</v>
      </c>
      <c r="J10" s="63"/>
      <c r="K10" s="64">
        <f t="shared" si="1"/>
        <v>1189118.1851499998</v>
      </c>
      <c r="L10" s="65"/>
      <c r="M10" s="66">
        <f t="shared" si="2"/>
        <v>1189118.1851499998</v>
      </c>
      <c r="N10" s="67">
        <f t="shared" si="3"/>
        <v>1191461.2751699998</v>
      </c>
      <c r="O10" s="56"/>
      <c r="P10" s="56"/>
      <c r="Q10" s="56"/>
      <c r="R10" s="120">
        <f t="shared" si="4"/>
        <v>1191461.2751699998</v>
      </c>
    </row>
    <row r="11" spans="1:18" ht="15.75" x14ac:dyDescent="0.25">
      <c r="A11" s="132" t="s">
        <v>107</v>
      </c>
      <c r="B11" s="133" t="s">
        <v>108</v>
      </c>
      <c r="C11" s="58">
        <v>11</v>
      </c>
      <c r="D11" s="113">
        <v>287997.57</v>
      </c>
      <c r="E11" s="113">
        <v>4563.09</v>
      </c>
      <c r="F11" s="59">
        <v>0</v>
      </c>
      <c r="G11" s="60"/>
      <c r="H11" s="61"/>
      <c r="I11" s="62"/>
      <c r="J11" s="63"/>
      <c r="K11" s="64"/>
      <c r="L11" s="65"/>
      <c r="M11" s="66"/>
      <c r="N11" s="67"/>
      <c r="O11" s="56"/>
      <c r="P11" s="56"/>
      <c r="Q11" s="56"/>
      <c r="R11" s="120"/>
    </row>
    <row r="12" spans="1:18" ht="15.75" x14ac:dyDescent="0.25">
      <c r="A12" s="132"/>
      <c r="B12" s="133"/>
      <c r="C12" s="58">
        <v>45</v>
      </c>
      <c r="D12" s="113">
        <v>888408.14</v>
      </c>
      <c r="E12" s="113">
        <v>525644.97</v>
      </c>
      <c r="F12" s="59">
        <v>402599.93</v>
      </c>
      <c r="G12" s="60">
        <v>380762.35</v>
      </c>
      <c r="H12" s="61"/>
      <c r="I12" s="62">
        <f t="shared" si="0"/>
        <v>380762.35</v>
      </c>
      <c r="J12" s="63"/>
      <c r="K12" s="64">
        <f t="shared" si="1"/>
        <v>386473.78524999996</v>
      </c>
      <c r="L12" s="65"/>
      <c r="M12" s="66">
        <f t="shared" si="2"/>
        <v>386473.78524999996</v>
      </c>
      <c r="N12" s="67">
        <f t="shared" si="3"/>
        <v>387235.30994999997</v>
      </c>
      <c r="O12" s="56"/>
      <c r="P12" s="56"/>
      <c r="Q12" s="56"/>
      <c r="R12" s="120">
        <f t="shared" si="4"/>
        <v>387235.30994999997</v>
      </c>
    </row>
    <row r="13" spans="1:18" ht="15.75" x14ac:dyDescent="0.25">
      <c r="A13" s="132" t="s">
        <v>109</v>
      </c>
      <c r="B13" s="133" t="s">
        <v>110</v>
      </c>
      <c r="C13" s="58">
        <v>11</v>
      </c>
      <c r="D13" s="113">
        <v>51240.63</v>
      </c>
      <c r="E13" s="113">
        <v>19398.89</v>
      </c>
      <c r="F13" s="59">
        <v>20000</v>
      </c>
      <c r="G13" s="60"/>
      <c r="H13" s="61"/>
      <c r="I13" s="62"/>
      <c r="J13" s="63"/>
      <c r="K13" s="64"/>
      <c r="L13" s="65"/>
      <c r="M13" s="66"/>
      <c r="N13" s="67"/>
      <c r="O13" s="56"/>
      <c r="P13" s="56"/>
      <c r="Q13" s="56"/>
      <c r="R13" s="120"/>
    </row>
    <row r="14" spans="1:18" ht="15.75" x14ac:dyDescent="0.25">
      <c r="A14" s="132"/>
      <c r="B14" s="133"/>
      <c r="C14" s="58">
        <v>45</v>
      </c>
      <c r="D14" s="113">
        <v>1537220.5</v>
      </c>
      <c r="E14" s="113">
        <v>1213802.1499999999</v>
      </c>
      <c r="F14" s="59">
        <v>1648040.96</v>
      </c>
      <c r="G14" s="60">
        <v>1375573.49</v>
      </c>
      <c r="H14" s="61"/>
      <c r="I14" s="62">
        <f t="shared" si="0"/>
        <v>1375573.49</v>
      </c>
      <c r="J14" s="63"/>
      <c r="K14" s="64">
        <f t="shared" si="1"/>
        <v>1396207.0923499998</v>
      </c>
      <c r="L14" s="65"/>
      <c r="M14" s="66">
        <f t="shared" si="2"/>
        <v>1396207.0923499998</v>
      </c>
      <c r="N14" s="67">
        <f t="shared" si="3"/>
        <v>1398958.2393299998</v>
      </c>
      <c r="O14" s="56"/>
      <c r="P14" s="56"/>
      <c r="Q14" s="56"/>
      <c r="R14" s="120">
        <f t="shared" si="4"/>
        <v>1398958.2393299998</v>
      </c>
    </row>
    <row r="15" spans="1:18" ht="15.75" x14ac:dyDescent="0.25">
      <c r="A15" s="132" t="s">
        <v>111</v>
      </c>
      <c r="B15" s="133" t="s">
        <v>112</v>
      </c>
      <c r="C15" s="58">
        <v>11</v>
      </c>
      <c r="D15" s="113">
        <v>22913.439999999999</v>
      </c>
      <c r="E15" s="113">
        <v>23052.15</v>
      </c>
      <c r="F15" s="59">
        <v>20000</v>
      </c>
      <c r="G15" s="60"/>
      <c r="H15" s="61"/>
      <c r="I15" s="62"/>
      <c r="J15" s="63"/>
      <c r="K15" s="64"/>
      <c r="L15" s="65"/>
      <c r="M15" s="66"/>
      <c r="N15" s="67"/>
      <c r="O15" s="56"/>
      <c r="P15" s="56"/>
      <c r="Q15" s="56"/>
      <c r="R15" s="120"/>
    </row>
    <row r="16" spans="1:18" ht="15.75" x14ac:dyDescent="0.25">
      <c r="A16" s="132"/>
      <c r="B16" s="133"/>
      <c r="C16" s="58">
        <v>45</v>
      </c>
      <c r="D16" s="113">
        <v>587784.65</v>
      </c>
      <c r="E16" s="113">
        <v>450961.56</v>
      </c>
      <c r="F16" s="59">
        <v>365465.05</v>
      </c>
      <c r="G16" s="60">
        <v>426845.47</v>
      </c>
      <c r="H16" s="61"/>
      <c r="I16" s="62">
        <f t="shared" si="0"/>
        <v>426845.47</v>
      </c>
      <c r="J16" s="63"/>
      <c r="K16" s="64">
        <f t="shared" si="1"/>
        <v>433248.15204999992</v>
      </c>
      <c r="L16" s="65"/>
      <c r="M16" s="66">
        <f t="shared" si="2"/>
        <v>433248.15204999992</v>
      </c>
      <c r="N16" s="67">
        <f t="shared" si="3"/>
        <v>434101.84298999992</v>
      </c>
      <c r="O16" s="56"/>
      <c r="P16" s="56"/>
      <c r="Q16" s="56"/>
      <c r="R16" s="120">
        <f t="shared" si="4"/>
        <v>434101.84298999992</v>
      </c>
    </row>
    <row r="17" spans="1:18" ht="15.75" x14ac:dyDescent="0.25">
      <c r="A17" s="132" t="s">
        <v>113</v>
      </c>
      <c r="B17" s="134" t="s">
        <v>114</v>
      </c>
      <c r="C17" s="58">
        <v>11</v>
      </c>
      <c r="D17" s="113">
        <v>45730.63</v>
      </c>
      <c r="E17" s="113">
        <v>100048.21</v>
      </c>
      <c r="F17" s="59">
        <v>0</v>
      </c>
      <c r="G17" s="60"/>
      <c r="H17" s="61"/>
      <c r="I17" s="62"/>
      <c r="J17" s="63"/>
      <c r="K17" s="64"/>
      <c r="L17" s="65"/>
      <c r="M17" s="66"/>
      <c r="N17" s="67"/>
      <c r="O17" s="56"/>
      <c r="P17" s="56"/>
      <c r="Q17" s="56"/>
      <c r="R17" s="120"/>
    </row>
    <row r="18" spans="1:18" ht="15.75" x14ac:dyDescent="0.25">
      <c r="A18" s="132"/>
      <c r="B18" s="134"/>
      <c r="C18" s="58">
        <v>45</v>
      </c>
      <c r="D18" s="113">
        <v>336947.39</v>
      </c>
      <c r="E18" s="113">
        <v>339337.11</v>
      </c>
      <c r="F18" s="59">
        <v>388818.01</v>
      </c>
      <c r="G18" s="60">
        <v>403152.01</v>
      </c>
      <c r="H18" s="61"/>
      <c r="I18" s="62">
        <f t="shared" si="0"/>
        <v>403152.01</v>
      </c>
      <c r="J18" s="63"/>
      <c r="K18" s="64">
        <f t="shared" si="1"/>
        <v>409199.29014999996</v>
      </c>
      <c r="L18" s="65"/>
      <c r="M18" s="66">
        <f t="shared" si="2"/>
        <v>409199.29014999996</v>
      </c>
      <c r="N18" s="67">
        <f t="shared" si="3"/>
        <v>410005.59417</v>
      </c>
      <c r="O18" s="56"/>
      <c r="P18" s="56"/>
      <c r="Q18" s="56"/>
      <c r="R18" s="120">
        <f t="shared" si="4"/>
        <v>410005.59417</v>
      </c>
    </row>
    <row r="19" spans="1:18" ht="15.75" x14ac:dyDescent="0.25">
      <c r="A19" s="132" t="s">
        <v>115</v>
      </c>
      <c r="B19" s="134" t="s">
        <v>116</v>
      </c>
      <c r="C19" s="58">
        <v>11</v>
      </c>
      <c r="D19" s="113">
        <v>44618.45</v>
      </c>
      <c r="E19" s="113">
        <v>4999.99</v>
      </c>
      <c r="F19" s="59">
        <v>0</v>
      </c>
      <c r="G19" s="60"/>
      <c r="H19" s="61"/>
      <c r="I19" s="62"/>
      <c r="J19" s="63"/>
      <c r="K19" s="64"/>
      <c r="L19" s="65"/>
      <c r="M19" s="66"/>
      <c r="N19" s="67"/>
      <c r="O19" s="56"/>
      <c r="P19" s="56"/>
      <c r="Q19" s="56"/>
      <c r="R19" s="120"/>
    </row>
    <row r="20" spans="1:18" ht="15.75" x14ac:dyDescent="0.25">
      <c r="A20" s="132"/>
      <c r="B20" s="134"/>
      <c r="C20" s="58">
        <v>45</v>
      </c>
      <c r="D20" s="113">
        <v>561561.18000000005</v>
      </c>
      <c r="E20" s="113">
        <v>525917</v>
      </c>
      <c r="F20" s="59">
        <v>576358.14</v>
      </c>
      <c r="G20" s="60">
        <v>559988.37</v>
      </c>
      <c r="H20" s="61"/>
      <c r="I20" s="62">
        <f t="shared" si="0"/>
        <v>559988.37</v>
      </c>
      <c r="J20" s="63"/>
      <c r="K20" s="64">
        <f t="shared" si="1"/>
        <v>568388.19554999995</v>
      </c>
      <c r="L20" s="65"/>
      <c r="M20" s="66">
        <f t="shared" si="2"/>
        <v>568388.19554999995</v>
      </c>
      <c r="N20" s="67">
        <f t="shared" si="3"/>
        <v>569508.1722899999</v>
      </c>
      <c r="O20" s="56"/>
      <c r="P20" s="56"/>
      <c r="Q20" s="56"/>
      <c r="R20" s="120">
        <f t="shared" si="4"/>
        <v>569508.1722899999</v>
      </c>
    </row>
    <row r="21" spans="1:18" ht="15.75" x14ac:dyDescent="0.25">
      <c r="A21" s="132" t="s">
        <v>117</v>
      </c>
      <c r="B21" s="133" t="s">
        <v>118</v>
      </c>
      <c r="C21" s="58">
        <v>11</v>
      </c>
      <c r="D21" s="113">
        <v>22932.18</v>
      </c>
      <c r="E21" s="113">
        <v>454708.3</v>
      </c>
      <c r="F21" s="59">
        <v>0</v>
      </c>
      <c r="G21" s="60"/>
      <c r="H21" s="61"/>
      <c r="I21" s="62"/>
      <c r="J21" s="63"/>
      <c r="K21" s="64"/>
      <c r="L21" s="65"/>
      <c r="M21" s="66"/>
      <c r="N21" s="67"/>
      <c r="O21" s="56"/>
      <c r="P21" s="56"/>
      <c r="Q21" s="56"/>
      <c r="R21" s="120"/>
    </row>
    <row r="22" spans="1:18" ht="15.75" x14ac:dyDescent="0.25">
      <c r="A22" s="132"/>
      <c r="B22" s="133"/>
      <c r="C22" s="58">
        <v>45</v>
      </c>
      <c r="D22" s="114">
        <v>661101.06000000006</v>
      </c>
      <c r="E22" s="114">
        <v>1363525.68</v>
      </c>
      <c r="F22" s="68">
        <v>638139.48</v>
      </c>
      <c r="G22" s="69">
        <v>746976.54</v>
      </c>
      <c r="H22" s="70"/>
      <c r="I22" s="62">
        <f t="shared" si="0"/>
        <v>746976.54</v>
      </c>
      <c r="J22" s="63"/>
      <c r="K22" s="64">
        <f t="shared" si="1"/>
        <v>758181.18809999991</v>
      </c>
      <c r="L22" s="71"/>
      <c r="M22" s="66">
        <f t="shared" si="2"/>
        <v>758181.18809999991</v>
      </c>
      <c r="N22" s="67">
        <f t="shared" si="3"/>
        <v>759675.14117999992</v>
      </c>
      <c r="O22" s="56"/>
      <c r="P22" s="56"/>
      <c r="Q22" s="56"/>
      <c r="R22" s="120">
        <f t="shared" si="4"/>
        <v>759675.14117999992</v>
      </c>
    </row>
    <row r="23" spans="1:18" ht="15.75" x14ac:dyDescent="0.25">
      <c r="A23" s="132" t="s">
        <v>119</v>
      </c>
      <c r="B23" s="133" t="s">
        <v>120</v>
      </c>
      <c r="C23" s="58">
        <v>11</v>
      </c>
      <c r="D23" s="113">
        <v>12140.04</v>
      </c>
      <c r="E23" s="113">
        <v>36178.269999999997</v>
      </c>
      <c r="F23" s="59">
        <v>0</v>
      </c>
      <c r="G23" s="60"/>
      <c r="H23" s="61"/>
      <c r="I23" s="62"/>
      <c r="J23" s="63"/>
      <c r="K23" s="64"/>
      <c r="L23" s="65"/>
      <c r="M23" s="66"/>
      <c r="N23" s="67"/>
      <c r="O23" s="56"/>
      <c r="P23" s="56"/>
      <c r="Q23" s="56"/>
      <c r="R23" s="120"/>
    </row>
    <row r="24" spans="1:18" ht="15.75" x14ac:dyDescent="0.25">
      <c r="A24" s="132"/>
      <c r="B24" s="133"/>
      <c r="C24" s="58">
        <v>45</v>
      </c>
      <c r="D24" s="113">
        <v>274629.96000000002</v>
      </c>
      <c r="E24" s="113">
        <v>303509.88</v>
      </c>
      <c r="F24" s="59">
        <v>262520.33</v>
      </c>
      <c r="G24" s="60">
        <v>280869.65999999997</v>
      </c>
      <c r="H24" s="61"/>
      <c r="I24" s="62">
        <f t="shared" si="0"/>
        <v>280869.65999999997</v>
      </c>
      <c r="J24" s="63"/>
      <c r="K24" s="64">
        <f t="shared" si="1"/>
        <v>285082.70489999995</v>
      </c>
      <c r="L24" s="65"/>
      <c r="M24" s="66">
        <f t="shared" si="2"/>
        <v>285082.70489999995</v>
      </c>
      <c r="N24" s="67">
        <f t="shared" si="3"/>
        <v>285644.44421999995</v>
      </c>
      <c r="O24" s="56"/>
      <c r="P24" s="56"/>
      <c r="Q24" s="56"/>
      <c r="R24" s="120">
        <f t="shared" si="4"/>
        <v>285644.44421999995</v>
      </c>
    </row>
    <row r="25" spans="1:18" ht="15.75" x14ac:dyDescent="0.25">
      <c r="A25" s="132" t="s">
        <v>121</v>
      </c>
      <c r="B25" s="133" t="s">
        <v>122</v>
      </c>
      <c r="C25" s="58">
        <v>11</v>
      </c>
      <c r="D25" s="113">
        <v>52241.56</v>
      </c>
      <c r="E25" s="113">
        <v>16688.37</v>
      </c>
      <c r="F25" s="112">
        <v>15280</v>
      </c>
      <c r="G25" s="60"/>
      <c r="H25" s="61"/>
      <c r="I25" s="62"/>
      <c r="J25" s="63"/>
      <c r="K25" s="64"/>
      <c r="L25" s="65"/>
      <c r="M25" s="66"/>
      <c r="N25" s="67"/>
      <c r="O25" s="56"/>
      <c r="P25" s="56"/>
      <c r="Q25" s="56"/>
      <c r="R25" s="120">
        <f t="shared" si="4"/>
        <v>0</v>
      </c>
    </row>
    <row r="26" spans="1:18" ht="15.75" x14ac:dyDescent="0.25">
      <c r="A26" s="132"/>
      <c r="B26" s="133"/>
      <c r="C26" s="58">
        <v>45</v>
      </c>
      <c r="D26" s="113">
        <v>1899605.24</v>
      </c>
      <c r="E26" s="113">
        <v>2094842.42</v>
      </c>
      <c r="F26" s="59">
        <v>2075713.49</v>
      </c>
      <c r="G26" s="60">
        <v>2005012.76</v>
      </c>
      <c r="H26" s="61"/>
      <c r="I26" s="62">
        <f t="shared" si="0"/>
        <v>2005012.76</v>
      </c>
      <c r="J26" s="63"/>
      <c r="K26" s="64">
        <f t="shared" si="1"/>
        <v>2035087.9513999999</v>
      </c>
      <c r="L26" s="65"/>
      <c r="M26" s="66">
        <f t="shared" si="2"/>
        <v>2035087.9513999999</v>
      </c>
      <c r="N26" s="67">
        <f t="shared" si="3"/>
        <v>2039097.9769199998</v>
      </c>
      <c r="O26" s="56"/>
      <c r="P26" s="56"/>
      <c r="Q26" s="56"/>
      <c r="R26" s="120">
        <f t="shared" si="4"/>
        <v>2039097.9769199998</v>
      </c>
    </row>
    <row r="27" spans="1:18" ht="15.75" x14ac:dyDescent="0.25">
      <c r="A27" s="132" t="s">
        <v>123</v>
      </c>
      <c r="B27" s="133" t="s">
        <v>124</v>
      </c>
      <c r="C27" s="58">
        <v>11</v>
      </c>
      <c r="D27" s="113">
        <v>106265.38</v>
      </c>
      <c r="E27" s="113">
        <v>65354.22</v>
      </c>
      <c r="F27" s="59">
        <v>0</v>
      </c>
      <c r="G27" s="60"/>
      <c r="H27" s="61"/>
      <c r="I27" s="62"/>
      <c r="J27" s="63"/>
      <c r="K27" s="64"/>
      <c r="L27" s="65"/>
      <c r="M27" s="66"/>
      <c r="N27" s="67"/>
      <c r="O27" s="56"/>
      <c r="P27" s="56"/>
      <c r="Q27" s="56"/>
      <c r="R27" s="120"/>
    </row>
    <row r="28" spans="1:18" ht="15.75" x14ac:dyDescent="0.25">
      <c r="A28" s="132"/>
      <c r="B28" s="133"/>
      <c r="C28" s="58">
        <v>45</v>
      </c>
      <c r="D28" s="113">
        <v>806819.67</v>
      </c>
      <c r="E28" s="113">
        <v>1230070.6000000001</v>
      </c>
      <c r="F28" s="59">
        <v>776097.33</v>
      </c>
      <c r="G28" s="60">
        <v>764933.3</v>
      </c>
      <c r="H28" s="61"/>
      <c r="I28" s="62">
        <f t="shared" si="0"/>
        <v>764933.3</v>
      </c>
      <c r="J28" s="63"/>
      <c r="K28" s="64">
        <f t="shared" si="1"/>
        <v>776407.29949999996</v>
      </c>
      <c r="L28" s="65"/>
      <c r="M28" s="66">
        <f t="shared" si="2"/>
        <v>776407.29949999996</v>
      </c>
      <c r="N28" s="67">
        <f t="shared" si="3"/>
        <v>777937.16610000003</v>
      </c>
      <c r="O28" s="56"/>
      <c r="P28" s="56"/>
      <c r="Q28" s="56"/>
      <c r="R28" s="120">
        <f t="shared" si="4"/>
        <v>777937.16610000003</v>
      </c>
    </row>
    <row r="29" spans="1:18" ht="15.75" x14ac:dyDescent="0.25">
      <c r="A29" s="132" t="s">
        <v>125</v>
      </c>
      <c r="B29" s="133" t="s">
        <v>126</v>
      </c>
      <c r="C29" s="58">
        <v>11</v>
      </c>
      <c r="D29" s="113">
        <v>56996.2</v>
      </c>
      <c r="E29" s="113">
        <v>30474.81</v>
      </c>
      <c r="F29" s="59">
        <v>23364.5</v>
      </c>
      <c r="G29" s="60"/>
      <c r="H29" s="61"/>
      <c r="I29" s="62"/>
      <c r="J29" s="63"/>
      <c r="K29" s="64"/>
      <c r="L29" s="65"/>
      <c r="M29" s="66"/>
      <c r="N29" s="67"/>
      <c r="O29" s="56"/>
      <c r="P29" s="56"/>
      <c r="Q29" s="56"/>
      <c r="R29" s="120"/>
    </row>
    <row r="30" spans="1:18" ht="15.75" x14ac:dyDescent="0.25">
      <c r="A30" s="132"/>
      <c r="B30" s="133"/>
      <c r="C30" s="58">
        <v>45</v>
      </c>
      <c r="D30" s="113">
        <v>1026862.63</v>
      </c>
      <c r="E30" s="113">
        <v>780018.95</v>
      </c>
      <c r="F30" s="59">
        <v>865386.31</v>
      </c>
      <c r="G30" s="60">
        <v>836747.56</v>
      </c>
      <c r="H30" s="61"/>
      <c r="I30" s="62">
        <f t="shared" si="0"/>
        <v>836747.56</v>
      </c>
      <c r="J30" s="63"/>
      <c r="K30" s="64">
        <f t="shared" si="1"/>
        <v>849298.77339999995</v>
      </c>
      <c r="L30" s="65"/>
      <c r="M30" s="66">
        <f t="shared" si="2"/>
        <v>849298.77339999995</v>
      </c>
      <c r="N30" s="67">
        <f t="shared" si="3"/>
        <v>850972.26851999993</v>
      </c>
      <c r="O30" s="56"/>
      <c r="P30" s="56"/>
      <c r="Q30" s="56"/>
      <c r="R30" s="120">
        <f t="shared" si="4"/>
        <v>850972.26851999993</v>
      </c>
    </row>
    <row r="31" spans="1:18" ht="15.75" x14ac:dyDescent="0.25">
      <c r="A31" s="132" t="s">
        <v>127</v>
      </c>
      <c r="B31" s="134" t="s">
        <v>128</v>
      </c>
      <c r="C31" s="58">
        <v>11</v>
      </c>
      <c r="D31" s="113">
        <v>53493.39</v>
      </c>
      <c r="E31" s="113">
        <v>14131.38</v>
      </c>
      <c r="F31" s="59">
        <v>0</v>
      </c>
      <c r="G31" s="60"/>
      <c r="H31" s="61"/>
      <c r="I31" s="62"/>
      <c r="J31" s="63"/>
      <c r="K31" s="64"/>
      <c r="L31" s="65"/>
      <c r="M31" s="66"/>
      <c r="N31" s="67"/>
      <c r="O31" s="56"/>
      <c r="P31" s="56"/>
      <c r="Q31" s="56"/>
      <c r="R31" s="120"/>
    </row>
    <row r="32" spans="1:18" ht="15.75" x14ac:dyDescent="0.25">
      <c r="A32" s="132"/>
      <c r="B32" s="134"/>
      <c r="C32" s="58">
        <v>45</v>
      </c>
      <c r="D32" s="113">
        <v>896636.04</v>
      </c>
      <c r="E32" s="113">
        <v>514065.97</v>
      </c>
      <c r="F32" s="59">
        <v>574035.80000000005</v>
      </c>
      <c r="G32" s="60">
        <v>548193.06999999995</v>
      </c>
      <c r="H32" s="61"/>
      <c r="I32" s="62">
        <f t="shared" si="0"/>
        <v>548193.06999999995</v>
      </c>
      <c r="J32" s="63"/>
      <c r="K32" s="64">
        <f t="shared" si="1"/>
        <v>556415.96604999993</v>
      </c>
      <c r="L32" s="65"/>
      <c r="M32" s="66">
        <f t="shared" si="2"/>
        <v>556415.96604999993</v>
      </c>
      <c r="N32" s="67">
        <f t="shared" si="3"/>
        <v>557512.35218999989</v>
      </c>
      <c r="O32" s="56"/>
      <c r="P32" s="56"/>
      <c r="Q32" s="56"/>
      <c r="R32" s="120">
        <f t="shared" si="4"/>
        <v>557512.35218999989</v>
      </c>
    </row>
    <row r="33" spans="1:18" ht="15.75" x14ac:dyDescent="0.25">
      <c r="A33" s="132" t="s">
        <v>129</v>
      </c>
      <c r="B33" s="133" t="s">
        <v>130</v>
      </c>
      <c r="C33" s="58">
        <v>11</v>
      </c>
      <c r="D33" s="113">
        <v>84113.56</v>
      </c>
      <c r="E33" s="113">
        <v>38490.22</v>
      </c>
      <c r="F33" s="59">
        <v>0</v>
      </c>
      <c r="G33" s="60"/>
      <c r="H33" s="61"/>
      <c r="I33" s="62"/>
      <c r="J33" s="63"/>
      <c r="K33" s="64"/>
      <c r="L33" s="65"/>
      <c r="M33" s="66"/>
      <c r="N33" s="67"/>
      <c r="O33" s="56"/>
      <c r="P33" s="56"/>
      <c r="Q33" s="56"/>
      <c r="R33" s="120"/>
    </row>
    <row r="34" spans="1:18" ht="15.75" x14ac:dyDescent="0.25">
      <c r="A34" s="132"/>
      <c r="B34" s="133"/>
      <c r="C34" s="58">
        <v>45</v>
      </c>
      <c r="D34" s="113">
        <v>1260086.51</v>
      </c>
      <c r="E34" s="113">
        <v>858394.99</v>
      </c>
      <c r="F34" s="59">
        <v>782470.72</v>
      </c>
      <c r="G34" s="60">
        <v>734457.49</v>
      </c>
      <c r="H34" s="61"/>
      <c r="I34" s="62">
        <f t="shared" si="0"/>
        <v>734457.49</v>
      </c>
      <c r="J34" s="63"/>
      <c r="K34" s="64">
        <f t="shared" si="1"/>
        <v>745474.35234999994</v>
      </c>
      <c r="L34" s="65"/>
      <c r="M34" s="66">
        <f t="shared" si="2"/>
        <v>745474.35234999994</v>
      </c>
      <c r="N34" s="67">
        <f t="shared" si="3"/>
        <v>746943.26732999994</v>
      </c>
      <c r="O34" s="56"/>
      <c r="P34" s="56"/>
      <c r="Q34" s="56"/>
      <c r="R34" s="120">
        <f t="shared" si="4"/>
        <v>746943.26732999994</v>
      </c>
    </row>
    <row r="35" spans="1:18" ht="15.75" x14ac:dyDescent="0.25">
      <c r="A35" s="132" t="s">
        <v>131</v>
      </c>
      <c r="B35" s="133" t="s">
        <v>132</v>
      </c>
      <c r="C35" s="58">
        <v>11</v>
      </c>
      <c r="D35" s="113">
        <v>86050.38</v>
      </c>
      <c r="E35" s="113">
        <v>48923.63</v>
      </c>
      <c r="F35" s="59">
        <v>0</v>
      </c>
      <c r="G35" s="60"/>
      <c r="H35" s="61"/>
      <c r="I35" s="62"/>
      <c r="J35" s="63"/>
      <c r="K35" s="64"/>
      <c r="L35" s="65"/>
      <c r="M35" s="66"/>
      <c r="N35" s="67"/>
      <c r="O35" s="56"/>
      <c r="P35" s="56"/>
      <c r="Q35" s="56"/>
      <c r="R35" s="120"/>
    </row>
    <row r="36" spans="1:18" ht="15.75" x14ac:dyDescent="0.25">
      <c r="A36" s="132"/>
      <c r="B36" s="133"/>
      <c r="C36" s="58">
        <v>45</v>
      </c>
      <c r="D36" s="113">
        <v>1020394.34</v>
      </c>
      <c r="E36" s="113">
        <v>1164600.57</v>
      </c>
      <c r="F36" s="59">
        <v>952279.37</v>
      </c>
      <c r="G36" s="60">
        <v>905159.3</v>
      </c>
      <c r="H36" s="61"/>
      <c r="I36" s="62">
        <f t="shared" si="0"/>
        <v>905159.3</v>
      </c>
      <c r="J36" s="63"/>
      <c r="K36" s="64">
        <f t="shared" si="1"/>
        <v>918736.68949999998</v>
      </c>
      <c r="L36" s="65"/>
      <c r="M36" s="66">
        <f t="shared" si="2"/>
        <v>918736.68949999998</v>
      </c>
      <c r="N36" s="67">
        <f t="shared" si="3"/>
        <v>920547.00809999998</v>
      </c>
      <c r="O36" s="56"/>
      <c r="P36" s="56"/>
      <c r="Q36" s="56"/>
      <c r="R36" s="120">
        <f t="shared" si="4"/>
        <v>920547.00809999998</v>
      </c>
    </row>
    <row r="37" spans="1:18" ht="15.75" x14ac:dyDescent="0.25">
      <c r="A37" s="132" t="s">
        <v>133</v>
      </c>
      <c r="B37" s="133" t="s">
        <v>134</v>
      </c>
      <c r="C37" s="58">
        <v>11</v>
      </c>
      <c r="D37" s="113">
        <v>72556.960000000006</v>
      </c>
      <c r="E37" s="113">
        <v>72726.899999999994</v>
      </c>
      <c r="F37" s="59">
        <v>0</v>
      </c>
      <c r="G37" s="60"/>
      <c r="H37" s="61"/>
      <c r="I37" s="62"/>
      <c r="J37" s="63"/>
      <c r="K37" s="64"/>
      <c r="L37" s="65"/>
      <c r="M37" s="66"/>
      <c r="N37" s="67"/>
      <c r="O37" s="56"/>
      <c r="P37" s="56"/>
      <c r="Q37" s="56"/>
      <c r="R37" s="120"/>
    </row>
    <row r="38" spans="1:18" ht="15.75" x14ac:dyDescent="0.25">
      <c r="A38" s="132"/>
      <c r="B38" s="133"/>
      <c r="C38" s="58">
        <v>45</v>
      </c>
      <c r="D38" s="113">
        <v>1521454.44</v>
      </c>
      <c r="E38" s="113">
        <v>1438059.81</v>
      </c>
      <c r="F38" s="59">
        <v>1462253.55</v>
      </c>
      <c r="G38" s="60">
        <v>1482780.79</v>
      </c>
      <c r="H38" s="61"/>
      <c r="I38" s="62">
        <f t="shared" si="0"/>
        <v>1482780.79</v>
      </c>
      <c r="J38" s="63"/>
      <c r="K38" s="64">
        <f t="shared" si="1"/>
        <v>1505022.5018499999</v>
      </c>
      <c r="L38" s="65"/>
      <c r="M38" s="66">
        <f t="shared" si="2"/>
        <v>1505022.5018499999</v>
      </c>
      <c r="N38" s="67">
        <f t="shared" si="3"/>
        <v>1507988.0634299999</v>
      </c>
      <c r="O38" s="56"/>
      <c r="P38" s="56"/>
      <c r="Q38" s="56"/>
      <c r="R38" s="120">
        <f t="shared" si="4"/>
        <v>1507988.0634299999</v>
      </c>
    </row>
    <row r="39" spans="1:18" ht="15.75" x14ac:dyDescent="0.25">
      <c r="A39" s="132" t="s">
        <v>135</v>
      </c>
      <c r="B39" s="133" t="s">
        <v>136</v>
      </c>
      <c r="C39" s="58">
        <v>11</v>
      </c>
      <c r="D39" s="113">
        <v>89612.28</v>
      </c>
      <c r="E39" s="113">
        <v>20398.490000000002</v>
      </c>
      <c r="F39" s="59">
        <v>39550.93</v>
      </c>
      <c r="G39" s="60"/>
      <c r="H39" s="61"/>
      <c r="I39" s="62"/>
      <c r="J39" s="63"/>
      <c r="K39" s="64"/>
      <c r="L39" s="65"/>
      <c r="M39" s="66"/>
      <c r="N39" s="67"/>
      <c r="O39" s="56"/>
      <c r="P39" s="56"/>
      <c r="Q39" s="56"/>
      <c r="R39" s="120"/>
    </row>
    <row r="40" spans="1:18" ht="15.75" x14ac:dyDescent="0.25">
      <c r="A40" s="132"/>
      <c r="B40" s="133"/>
      <c r="C40" s="58">
        <v>45</v>
      </c>
      <c r="D40" s="113">
        <v>401893.34</v>
      </c>
      <c r="E40" s="113">
        <v>456286.62</v>
      </c>
      <c r="F40" s="59">
        <v>397696.73</v>
      </c>
      <c r="G40" s="60">
        <v>403830.34</v>
      </c>
      <c r="H40" s="61"/>
      <c r="I40" s="62">
        <f t="shared" si="0"/>
        <v>403830.34</v>
      </c>
      <c r="J40" s="63"/>
      <c r="K40" s="64">
        <f t="shared" si="1"/>
        <v>409887.79509999999</v>
      </c>
      <c r="L40" s="65"/>
      <c r="M40" s="66">
        <f t="shared" si="2"/>
        <v>409887.79509999999</v>
      </c>
      <c r="N40" s="67">
        <f t="shared" si="3"/>
        <v>410695.45577999996</v>
      </c>
      <c r="O40" s="56"/>
      <c r="P40" s="56"/>
      <c r="Q40" s="56"/>
      <c r="R40" s="120">
        <f t="shared" si="4"/>
        <v>410695.45577999996</v>
      </c>
    </row>
    <row r="41" spans="1:18" ht="15.75" x14ac:dyDescent="0.25">
      <c r="A41" s="132" t="s">
        <v>137</v>
      </c>
      <c r="B41" s="133" t="s">
        <v>138</v>
      </c>
      <c r="C41" s="58">
        <v>11</v>
      </c>
      <c r="D41" s="113">
        <v>144399.91</v>
      </c>
      <c r="E41" s="113">
        <v>140614.31</v>
      </c>
      <c r="F41" s="59">
        <v>0</v>
      </c>
      <c r="G41" s="60"/>
      <c r="H41" s="61"/>
      <c r="I41" s="62"/>
      <c r="J41" s="63"/>
      <c r="K41" s="64"/>
      <c r="L41" s="65"/>
      <c r="M41" s="66"/>
      <c r="N41" s="67"/>
      <c r="O41" s="56"/>
      <c r="P41" s="56"/>
      <c r="Q41" s="56"/>
      <c r="R41" s="120"/>
    </row>
    <row r="42" spans="1:18" ht="15.75" x14ac:dyDescent="0.25">
      <c r="A42" s="132"/>
      <c r="B42" s="133"/>
      <c r="C42" s="58">
        <v>45</v>
      </c>
      <c r="D42" s="113">
        <v>664078.93999999994</v>
      </c>
      <c r="E42" s="113">
        <v>825902.33</v>
      </c>
      <c r="F42" s="59">
        <v>650763.34</v>
      </c>
      <c r="G42" s="60">
        <v>844345.67</v>
      </c>
      <c r="H42" s="61"/>
      <c r="I42" s="62">
        <f t="shared" si="0"/>
        <v>844345.67</v>
      </c>
      <c r="J42" s="63"/>
      <c r="K42" s="64">
        <f t="shared" si="1"/>
        <v>857010.85505000001</v>
      </c>
      <c r="L42" s="65"/>
      <c r="M42" s="66">
        <f t="shared" si="2"/>
        <v>857010.85505000001</v>
      </c>
      <c r="N42" s="67">
        <f t="shared" si="3"/>
        <v>858699.54638999992</v>
      </c>
      <c r="O42" s="56"/>
      <c r="P42" s="56"/>
      <c r="Q42" s="56"/>
      <c r="R42" s="120">
        <f t="shared" si="4"/>
        <v>858699.54638999992</v>
      </c>
    </row>
    <row r="43" spans="1:18" ht="15.75" x14ac:dyDescent="0.25">
      <c r="A43" s="132" t="s">
        <v>139</v>
      </c>
      <c r="B43" s="134" t="s">
        <v>140</v>
      </c>
      <c r="C43" s="58">
        <v>11</v>
      </c>
      <c r="D43" s="113">
        <v>281913.17</v>
      </c>
      <c r="E43" s="113">
        <v>22608.79</v>
      </c>
      <c r="F43" s="59">
        <v>25700</v>
      </c>
      <c r="G43" s="60"/>
      <c r="H43" s="61"/>
      <c r="I43" s="62"/>
      <c r="J43" s="63"/>
      <c r="K43" s="64"/>
      <c r="L43" s="65"/>
      <c r="M43" s="66"/>
      <c r="N43" s="67"/>
      <c r="O43" s="56"/>
      <c r="P43" s="56"/>
      <c r="Q43" s="56"/>
      <c r="R43" s="120"/>
    </row>
    <row r="44" spans="1:18" ht="15.75" x14ac:dyDescent="0.25">
      <c r="A44" s="132"/>
      <c r="B44" s="134"/>
      <c r="C44" s="58">
        <v>45</v>
      </c>
      <c r="D44" s="113">
        <v>1429531.29</v>
      </c>
      <c r="E44" s="113">
        <v>1902858.44</v>
      </c>
      <c r="F44" s="59">
        <v>824517.3</v>
      </c>
      <c r="G44" s="60">
        <v>804882.87</v>
      </c>
      <c r="H44" s="61"/>
      <c r="I44" s="62">
        <f t="shared" si="0"/>
        <v>804882.87</v>
      </c>
      <c r="J44" s="63"/>
      <c r="K44" s="64">
        <f t="shared" si="1"/>
        <v>816956.11304999993</v>
      </c>
      <c r="L44" s="65"/>
      <c r="M44" s="66">
        <f t="shared" si="2"/>
        <v>816956.11304999993</v>
      </c>
      <c r="N44" s="67">
        <f t="shared" si="3"/>
        <v>818565.87878999987</v>
      </c>
      <c r="O44" s="56"/>
      <c r="P44" s="56"/>
      <c r="Q44" s="56"/>
      <c r="R44" s="120">
        <f t="shared" si="4"/>
        <v>818565.87878999987</v>
      </c>
    </row>
    <row r="45" spans="1:18" ht="15.75" x14ac:dyDescent="0.25">
      <c r="A45" s="132" t="s">
        <v>141</v>
      </c>
      <c r="B45" s="133" t="s">
        <v>142</v>
      </c>
      <c r="C45" s="58">
        <v>11</v>
      </c>
      <c r="D45" s="113">
        <v>10188.75</v>
      </c>
      <c r="E45" s="113">
        <v>11453.32</v>
      </c>
      <c r="F45" s="59">
        <v>0</v>
      </c>
      <c r="G45" s="60"/>
      <c r="H45" s="61"/>
      <c r="I45" s="62"/>
      <c r="J45" s="63"/>
      <c r="K45" s="64"/>
      <c r="L45" s="65"/>
      <c r="M45" s="66"/>
      <c r="N45" s="67"/>
      <c r="O45" s="56"/>
      <c r="P45" s="56"/>
      <c r="Q45" s="56"/>
      <c r="R45" s="120"/>
    </row>
    <row r="46" spans="1:18" ht="15.75" x14ac:dyDescent="0.25">
      <c r="A46" s="132"/>
      <c r="B46" s="133"/>
      <c r="C46" s="58">
        <v>45</v>
      </c>
      <c r="D46" s="113">
        <v>495666.92</v>
      </c>
      <c r="E46" s="113">
        <v>385053.24</v>
      </c>
      <c r="F46" s="59">
        <v>507147.46</v>
      </c>
      <c r="G46" s="60">
        <v>587152.43999999994</v>
      </c>
      <c r="H46" s="61"/>
      <c r="I46" s="62">
        <f t="shared" si="0"/>
        <v>587152.43999999994</v>
      </c>
      <c r="J46" s="63"/>
      <c r="K46" s="64">
        <f t="shared" si="1"/>
        <v>595959.72659999994</v>
      </c>
      <c r="L46" s="65"/>
      <c r="M46" s="66">
        <f t="shared" si="2"/>
        <v>595959.72659999994</v>
      </c>
      <c r="N46" s="67">
        <f t="shared" si="3"/>
        <v>597134.03147999989</v>
      </c>
      <c r="O46" s="56"/>
      <c r="P46" s="56"/>
      <c r="Q46" s="56"/>
      <c r="R46" s="120">
        <f t="shared" si="4"/>
        <v>597134.03147999989</v>
      </c>
    </row>
    <row r="47" spans="1:18" ht="15.75" x14ac:dyDescent="0.25">
      <c r="A47" s="132" t="s">
        <v>143</v>
      </c>
      <c r="B47" s="134" t="s">
        <v>144</v>
      </c>
      <c r="C47" s="58">
        <v>11</v>
      </c>
      <c r="D47" s="113">
        <v>75546.86</v>
      </c>
      <c r="E47" s="113">
        <v>218321.54</v>
      </c>
      <c r="F47" s="59">
        <v>0</v>
      </c>
      <c r="G47" s="60"/>
      <c r="H47" s="61"/>
      <c r="I47" s="62"/>
      <c r="J47" s="63"/>
      <c r="K47" s="64"/>
      <c r="L47" s="65"/>
      <c r="M47" s="66"/>
      <c r="N47" s="67"/>
      <c r="O47" s="56"/>
      <c r="P47" s="56"/>
      <c r="Q47" s="56"/>
      <c r="R47" s="120"/>
    </row>
    <row r="48" spans="1:18" ht="15.75" x14ac:dyDescent="0.25">
      <c r="A48" s="132"/>
      <c r="B48" s="134"/>
      <c r="C48" s="58">
        <v>45</v>
      </c>
      <c r="D48" s="113">
        <v>1098962.97</v>
      </c>
      <c r="E48" s="113">
        <v>1017698.89</v>
      </c>
      <c r="F48" s="59">
        <v>1007336.32</v>
      </c>
      <c r="G48" s="60">
        <v>1071835.48</v>
      </c>
      <c r="H48" s="61"/>
      <c r="I48" s="62">
        <f t="shared" si="0"/>
        <v>1071835.48</v>
      </c>
      <c r="J48" s="63"/>
      <c r="K48" s="64">
        <f t="shared" si="1"/>
        <v>1087913.0121999998</v>
      </c>
      <c r="L48" s="65"/>
      <c r="M48" s="66">
        <f t="shared" si="2"/>
        <v>1087913.0121999998</v>
      </c>
      <c r="N48" s="67">
        <f t="shared" si="3"/>
        <v>1090056.6831599998</v>
      </c>
      <c r="O48" s="56"/>
      <c r="P48" s="56"/>
      <c r="Q48" s="56"/>
      <c r="R48" s="120">
        <f t="shared" si="4"/>
        <v>1090056.6831599998</v>
      </c>
    </row>
    <row r="49" spans="1:18" ht="15.75" x14ac:dyDescent="0.25">
      <c r="A49" s="132" t="s">
        <v>145</v>
      </c>
      <c r="B49" s="133" t="s">
        <v>146</v>
      </c>
      <c r="C49" s="58">
        <v>11</v>
      </c>
      <c r="D49" s="113">
        <v>21257.17</v>
      </c>
      <c r="E49" s="113">
        <v>32663.360000000001</v>
      </c>
      <c r="F49" s="59">
        <v>27872</v>
      </c>
      <c r="G49" s="60"/>
      <c r="H49" s="61"/>
      <c r="I49" s="62"/>
      <c r="J49" s="63"/>
      <c r="K49" s="64"/>
      <c r="L49" s="65"/>
      <c r="M49" s="66"/>
      <c r="N49" s="67"/>
      <c r="O49" s="56"/>
      <c r="P49" s="56"/>
      <c r="Q49" s="56"/>
      <c r="R49" s="120"/>
    </row>
    <row r="50" spans="1:18" ht="15.75" x14ac:dyDescent="0.25">
      <c r="A50" s="132"/>
      <c r="B50" s="133"/>
      <c r="C50" s="58">
        <v>45</v>
      </c>
      <c r="D50" s="113">
        <v>732514.39</v>
      </c>
      <c r="E50" s="113">
        <v>817489.42</v>
      </c>
      <c r="F50" s="59">
        <v>635593.97</v>
      </c>
      <c r="G50" s="60">
        <v>606545.69999999995</v>
      </c>
      <c r="H50" s="61"/>
      <c r="I50" s="62">
        <f t="shared" si="0"/>
        <v>606545.69999999995</v>
      </c>
      <c r="J50" s="63"/>
      <c r="K50" s="64">
        <f t="shared" si="1"/>
        <v>615643.88549999986</v>
      </c>
      <c r="L50" s="65"/>
      <c r="M50" s="66">
        <f t="shared" si="2"/>
        <v>615643.88549999986</v>
      </c>
      <c r="N50" s="67">
        <f t="shared" si="3"/>
        <v>616856.97689999989</v>
      </c>
      <c r="O50" s="56"/>
      <c r="P50" s="56"/>
      <c r="Q50" s="56"/>
      <c r="R50" s="120">
        <f t="shared" si="4"/>
        <v>616856.97689999989</v>
      </c>
    </row>
    <row r="51" spans="1:18" ht="15.75" x14ac:dyDescent="0.25">
      <c r="A51" s="132" t="s">
        <v>147</v>
      </c>
      <c r="B51" s="133" t="s">
        <v>148</v>
      </c>
      <c r="C51" s="58">
        <v>11</v>
      </c>
      <c r="D51" s="113">
        <v>121321.5</v>
      </c>
      <c r="E51" s="113">
        <v>86186.97</v>
      </c>
      <c r="F51" s="59">
        <v>82682.5</v>
      </c>
      <c r="G51" s="60"/>
      <c r="H51" s="61"/>
      <c r="I51" s="62"/>
      <c r="J51" s="63"/>
      <c r="K51" s="64"/>
      <c r="L51" s="65"/>
      <c r="M51" s="66"/>
      <c r="N51" s="67"/>
      <c r="O51" s="56"/>
      <c r="P51" s="56"/>
      <c r="Q51" s="56"/>
      <c r="R51" s="120"/>
    </row>
    <row r="52" spans="1:18" ht="15.75" x14ac:dyDescent="0.25">
      <c r="A52" s="132"/>
      <c r="B52" s="133"/>
      <c r="C52" s="58">
        <v>45</v>
      </c>
      <c r="D52" s="113">
        <v>813009.37</v>
      </c>
      <c r="E52" s="113">
        <v>799385.3</v>
      </c>
      <c r="F52" s="59">
        <v>550483.93000000005</v>
      </c>
      <c r="G52" s="60">
        <v>565304.15</v>
      </c>
      <c r="H52" s="61"/>
      <c r="I52" s="62">
        <f t="shared" si="0"/>
        <v>565304.15</v>
      </c>
      <c r="J52" s="63"/>
      <c r="K52" s="64">
        <f t="shared" si="1"/>
        <v>573783.71224999998</v>
      </c>
      <c r="L52" s="65"/>
      <c r="M52" s="66">
        <f t="shared" si="2"/>
        <v>573783.71224999998</v>
      </c>
      <c r="N52" s="67">
        <f t="shared" si="3"/>
        <v>574914.32054999995</v>
      </c>
      <c r="O52" s="56"/>
      <c r="P52" s="56"/>
      <c r="Q52" s="56"/>
      <c r="R52" s="120">
        <f t="shared" si="4"/>
        <v>574914.32054999995</v>
      </c>
    </row>
    <row r="53" spans="1:18" ht="15.75" x14ac:dyDescent="0.25">
      <c r="A53" s="137" t="s">
        <v>149</v>
      </c>
      <c r="B53" s="138" t="s">
        <v>150</v>
      </c>
      <c r="C53" s="58">
        <v>11</v>
      </c>
      <c r="D53" s="113">
        <v>65778.31</v>
      </c>
      <c r="E53" s="113">
        <v>30483.77</v>
      </c>
      <c r="F53" s="59">
        <v>0</v>
      </c>
      <c r="G53" s="60"/>
      <c r="H53" s="61"/>
      <c r="I53" s="62"/>
      <c r="J53" s="72"/>
      <c r="K53" s="64"/>
      <c r="L53" s="65"/>
      <c r="M53" s="66"/>
      <c r="N53" s="67"/>
      <c r="O53" s="56"/>
      <c r="P53" s="56"/>
      <c r="Q53" s="56"/>
      <c r="R53" s="120"/>
    </row>
    <row r="54" spans="1:18" ht="15.75" x14ac:dyDescent="0.25">
      <c r="A54" s="137"/>
      <c r="B54" s="138"/>
      <c r="C54" s="58">
        <v>45</v>
      </c>
      <c r="D54" s="113">
        <v>957388.48</v>
      </c>
      <c r="E54" s="113">
        <v>952570.86</v>
      </c>
      <c r="F54" s="59">
        <v>930866.14</v>
      </c>
      <c r="G54" s="60">
        <v>889871.27</v>
      </c>
      <c r="H54" s="61"/>
      <c r="I54" s="62">
        <f t="shared" si="0"/>
        <v>889871.27</v>
      </c>
      <c r="J54" s="72"/>
      <c r="K54" s="64">
        <f t="shared" si="1"/>
        <v>903219.33904999995</v>
      </c>
      <c r="L54" s="65"/>
      <c r="M54" s="66">
        <f t="shared" si="2"/>
        <v>903219.33904999995</v>
      </c>
      <c r="N54" s="67">
        <f t="shared" si="3"/>
        <v>904999.08158999996</v>
      </c>
      <c r="O54" s="56"/>
      <c r="P54" s="56"/>
      <c r="Q54" s="56"/>
      <c r="R54" s="120">
        <f t="shared" si="4"/>
        <v>904999.08158999996</v>
      </c>
    </row>
    <row r="55" spans="1:18" ht="15.75" x14ac:dyDescent="0.25">
      <c r="A55" s="132" t="s">
        <v>151</v>
      </c>
      <c r="B55" s="134" t="s">
        <v>152</v>
      </c>
      <c r="C55" s="58">
        <v>11</v>
      </c>
      <c r="D55" s="113">
        <v>1222375.4099999999</v>
      </c>
      <c r="E55" s="113">
        <v>45903.63</v>
      </c>
      <c r="F55" s="59">
        <v>112740</v>
      </c>
      <c r="G55" s="60"/>
      <c r="H55" s="61"/>
      <c r="I55" s="62"/>
      <c r="J55" s="63"/>
      <c r="K55" s="64"/>
      <c r="L55" s="65"/>
      <c r="M55" s="66"/>
      <c r="N55" s="67"/>
      <c r="O55" s="56"/>
      <c r="P55" s="56"/>
      <c r="Q55" s="56"/>
      <c r="R55" s="120"/>
    </row>
    <row r="56" spans="1:18" ht="15.75" x14ac:dyDescent="0.25">
      <c r="A56" s="132"/>
      <c r="B56" s="134"/>
      <c r="C56" s="58">
        <v>45</v>
      </c>
      <c r="D56" s="113">
        <v>607543.04000000004</v>
      </c>
      <c r="E56" s="113">
        <v>538495.06999999995</v>
      </c>
      <c r="F56" s="59">
        <v>892187.47</v>
      </c>
      <c r="G56" s="60">
        <v>463303.32</v>
      </c>
      <c r="H56" s="61"/>
      <c r="I56" s="62">
        <f t="shared" si="0"/>
        <v>463303.32</v>
      </c>
      <c r="J56" s="63"/>
      <c r="K56" s="64">
        <f t="shared" si="1"/>
        <v>470252.86979999999</v>
      </c>
      <c r="L56" s="65"/>
      <c r="M56" s="66">
        <f t="shared" si="2"/>
        <v>470252.86979999999</v>
      </c>
      <c r="N56" s="67">
        <f t="shared" si="3"/>
        <v>471179.47643999994</v>
      </c>
      <c r="O56" s="56"/>
      <c r="P56" s="56"/>
      <c r="Q56" s="56"/>
      <c r="R56" s="120">
        <f t="shared" si="4"/>
        <v>471179.47643999994</v>
      </c>
    </row>
    <row r="57" spans="1:18" ht="15.75" x14ac:dyDescent="0.25">
      <c r="A57" s="132" t="s">
        <v>153</v>
      </c>
      <c r="B57" s="133" t="s">
        <v>154</v>
      </c>
      <c r="C57" s="58">
        <v>11</v>
      </c>
      <c r="D57" s="113">
        <v>107813.62</v>
      </c>
      <c r="E57" s="113">
        <v>37060</v>
      </c>
      <c r="F57" s="59">
        <v>100000</v>
      </c>
      <c r="G57" s="60"/>
      <c r="H57" s="61"/>
      <c r="I57" s="62"/>
      <c r="J57" s="63"/>
      <c r="K57" s="64"/>
      <c r="L57" s="65"/>
      <c r="M57" s="66"/>
      <c r="N57" s="67"/>
      <c r="O57" s="56"/>
      <c r="P57" s="56"/>
      <c r="Q57" s="56"/>
      <c r="R57" s="120"/>
    </row>
    <row r="58" spans="1:18" ht="15.75" x14ac:dyDescent="0.25">
      <c r="A58" s="132"/>
      <c r="B58" s="133"/>
      <c r="C58" s="58">
        <v>45</v>
      </c>
      <c r="D58" s="113">
        <v>1428313</v>
      </c>
      <c r="E58" s="113">
        <v>1571893.36</v>
      </c>
      <c r="F58" s="59">
        <v>647355.37</v>
      </c>
      <c r="G58" s="60">
        <v>682899.25</v>
      </c>
      <c r="H58" s="61"/>
      <c r="I58" s="62">
        <f t="shared" si="0"/>
        <v>682899.25</v>
      </c>
      <c r="J58" s="63"/>
      <c r="K58" s="64">
        <f t="shared" si="1"/>
        <v>693142.7387499999</v>
      </c>
      <c r="L58" s="65"/>
      <c r="M58" s="66">
        <f t="shared" si="2"/>
        <v>693142.7387499999</v>
      </c>
      <c r="N58" s="67">
        <f t="shared" si="3"/>
        <v>694508.53724999994</v>
      </c>
      <c r="O58" s="56"/>
      <c r="P58" s="56"/>
      <c r="Q58" s="56"/>
      <c r="R58" s="120">
        <f t="shared" si="4"/>
        <v>694508.53724999994</v>
      </c>
    </row>
    <row r="59" spans="1:18" ht="15.75" x14ac:dyDescent="0.25">
      <c r="A59" s="132" t="s">
        <v>155</v>
      </c>
      <c r="B59" s="133" t="s">
        <v>156</v>
      </c>
      <c r="C59" s="58">
        <v>11</v>
      </c>
      <c r="D59" s="115"/>
      <c r="E59" s="73"/>
      <c r="F59" s="59"/>
      <c r="G59" s="60"/>
      <c r="H59" s="61"/>
      <c r="I59" s="62"/>
      <c r="J59" s="63"/>
      <c r="K59" s="64"/>
      <c r="L59" s="65"/>
      <c r="M59" s="66"/>
      <c r="N59" s="67"/>
      <c r="O59" s="56"/>
      <c r="P59" s="56"/>
      <c r="Q59" s="56"/>
      <c r="R59" s="120"/>
    </row>
    <row r="60" spans="1:18" ht="15.75" x14ac:dyDescent="0.25">
      <c r="A60" s="132"/>
      <c r="B60" s="133"/>
      <c r="C60" s="58">
        <v>45</v>
      </c>
      <c r="D60" s="73"/>
      <c r="E60" s="73"/>
      <c r="F60" s="59"/>
      <c r="G60" s="60">
        <v>3209857</v>
      </c>
      <c r="H60" s="61"/>
      <c r="I60" s="62">
        <f t="shared" si="0"/>
        <v>3209857</v>
      </c>
      <c r="J60" s="63"/>
      <c r="K60" s="64">
        <f t="shared" si="1"/>
        <v>3258004.8549999995</v>
      </c>
      <c r="L60" s="65"/>
      <c r="M60" s="66">
        <f t="shared" si="2"/>
        <v>3258004.8549999995</v>
      </c>
      <c r="N60" s="67">
        <f t="shared" si="3"/>
        <v>3264424.5689999997</v>
      </c>
      <c r="O60" s="56"/>
      <c r="P60" s="56"/>
      <c r="Q60" s="56"/>
      <c r="R60" s="120">
        <f t="shared" si="4"/>
        <v>3264424.5689999997</v>
      </c>
    </row>
    <row r="61" spans="1:18" ht="15.75" x14ac:dyDescent="0.25">
      <c r="A61" s="132" t="s">
        <v>157</v>
      </c>
      <c r="B61" s="134" t="s">
        <v>158</v>
      </c>
      <c r="C61" s="58">
        <v>11</v>
      </c>
      <c r="D61" s="73"/>
      <c r="E61" s="73"/>
      <c r="F61" s="59"/>
      <c r="G61" s="60"/>
      <c r="H61" s="61"/>
      <c r="I61" s="62"/>
      <c r="J61" s="63"/>
      <c r="K61" s="64"/>
      <c r="L61" s="65"/>
      <c r="M61" s="66"/>
      <c r="N61" s="67"/>
      <c r="O61" s="56"/>
      <c r="P61" s="56"/>
      <c r="Q61" s="56"/>
      <c r="R61" s="120"/>
    </row>
    <row r="62" spans="1:18" ht="16.5" thickBot="1" x14ac:dyDescent="0.3">
      <c r="A62" s="135"/>
      <c r="B62" s="136"/>
      <c r="C62" s="58">
        <v>45</v>
      </c>
      <c r="D62" s="74"/>
      <c r="E62" s="74"/>
      <c r="F62" s="75"/>
      <c r="G62" s="76">
        <v>1359600</v>
      </c>
      <c r="H62" s="77"/>
      <c r="I62" s="78">
        <f t="shared" si="0"/>
        <v>1359600</v>
      </c>
      <c r="J62" s="63"/>
      <c r="K62" s="79">
        <f>SUM(G62*1.015)</f>
        <v>1379993.9999999998</v>
      </c>
      <c r="L62" s="80"/>
      <c r="M62" s="81">
        <f t="shared" si="2"/>
        <v>1379993.9999999998</v>
      </c>
      <c r="N62" s="82">
        <f>SUM(K62*1.017)</f>
        <v>1403453.8979999996</v>
      </c>
      <c r="O62" s="83"/>
      <c r="P62" s="83"/>
      <c r="Q62" s="83"/>
      <c r="R62" s="121">
        <f t="shared" si="4"/>
        <v>1403453.8979999996</v>
      </c>
    </row>
    <row r="63" spans="1:18" ht="15.75" x14ac:dyDescent="0.25">
      <c r="A63" s="84"/>
      <c r="B63" s="85"/>
      <c r="C63" s="86">
        <v>11</v>
      </c>
      <c r="D63" s="87">
        <f>SUM(D5+D7+D9+D11+D13+D15+D17+D19+D21+D23+D25+D27+D29+D31+D33+D35+D37+D39+D41+D43+D45+D47+D49+D51+D53+D55+D57)</f>
        <v>3732803.3299999991</v>
      </c>
      <c r="E63" s="87">
        <f>SUM(E5+E7+E9+E11+E13+E15+E17+E19+E21+E23+E25+E27+E29+E31+E33+E35+E37+E39+E41+E43+E45+E47+E49+E51+E53+E55+E57)</f>
        <v>1979574.6</v>
      </c>
      <c r="F63" s="87">
        <f>SUM(F5+F7+F9+F11+F13+F15+F17+F19+F21+F23+F25+F27+F29+F31+F33+F35+F37+F39+F41+F43+F45+F47+F49+F51+F53+F55+F57)</f>
        <v>778077.66999999993</v>
      </c>
      <c r="G63" s="87">
        <f>SUM(G5+G7+G9+G11+G13+G15+G17+G19+G21+G23+G25+G27+G29+G31+G33+G35+G37+G39+G41+G43+G45+G47+G49+G51+G53+G55+G57)</f>
        <v>0</v>
      </c>
      <c r="H63" s="88"/>
      <c r="I63" s="88"/>
      <c r="J63" s="88"/>
      <c r="K63" s="88"/>
      <c r="L63" s="88"/>
      <c r="M63" s="88"/>
      <c r="N63" s="89"/>
      <c r="O63" s="89"/>
      <c r="P63" s="89"/>
      <c r="Q63" s="89"/>
    </row>
    <row r="64" spans="1:18" ht="15.75" x14ac:dyDescent="0.25">
      <c r="C64" s="90">
        <v>45</v>
      </c>
      <c r="D64" s="87">
        <f>SUM(D6+D8+D10+D12+D14+D16+D18+D20+D22+D24+D26+D28+D30+D32+D34+D36+D38+D40+D42+D44+D46+D48+D50+D52+D54+D56+D58)</f>
        <v>26936535.630000006</v>
      </c>
      <c r="E64" s="87">
        <f>SUM(E6+E8+E10+E12+E14+E16+E18+E20+E22+E24+E26+E28+E30+E32+E34+E36+E38+E40+E42+E44+E46+E48+E50+E52+E54+E56+E58)</f>
        <v>26713417.240000002</v>
      </c>
      <c r="F64" s="87">
        <f>SUM(F6+F8+F10+F12+F14+F16+F18+F20+F22+F24+F26+F28+F30+F32+F34+F36+F38+F40+F42+F44+F46+F48+F50+F52+F54+F56+F58+F60)</f>
        <v>23450491</v>
      </c>
      <c r="G64" s="87">
        <f>SUM(G6+G8+G10+G12+G14+G16+G18+G20+G22+G24+G26+G28+G30+G32+G34+G36+G38+G40+G42+G44+G46+G48+G50+G52+G54+G56+G58+G60+G62)</f>
        <v>27452065.010000005</v>
      </c>
    </row>
    <row r="65" spans="2:14" x14ac:dyDescent="0.25">
      <c r="B65" s="2" t="s">
        <v>159</v>
      </c>
      <c r="G65" s="1"/>
    </row>
    <row r="66" spans="2:14" x14ac:dyDescent="0.25">
      <c r="B66" t="s">
        <v>160</v>
      </c>
      <c r="G66" s="1"/>
    </row>
    <row r="67" spans="2:14" ht="15.75" x14ac:dyDescent="0.25">
      <c r="B67" s="91"/>
      <c r="G67" s="1"/>
    </row>
    <row r="68" spans="2:14" x14ac:dyDescent="0.25">
      <c r="G68" s="1"/>
      <c r="N68" s="1"/>
    </row>
  </sheetData>
  <mergeCells count="61">
    <mergeCell ref="A59:A60"/>
    <mergeCell ref="B59:B60"/>
    <mergeCell ref="A61:A62"/>
    <mergeCell ref="B61:B62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G3:I3"/>
    <mergeCell ref="K3:M3"/>
    <mergeCell ref="N3:R3"/>
    <mergeCell ref="A15:A16"/>
    <mergeCell ref="B15:B16"/>
    <mergeCell ref="A9:A10"/>
    <mergeCell ref="B9:B10"/>
    <mergeCell ref="A11:A12"/>
    <mergeCell ref="B11:B12"/>
    <mergeCell ref="A13:A14"/>
    <mergeCell ref="B13:B14"/>
    <mergeCell ref="A5:A6"/>
    <mergeCell ref="B5:B6"/>
    <mergeCell ref="A7:A8"/>
    <mergeCell ref="B7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V8" sqref="V8"/>
    </sheetView>
  </sheetViews>
  <sheetFormatPr defaultRowHeight="15" x14ac:dyDescent="0.25"/>
  <cols>
    <col min="1" max="1" width="4.5703125" customWidth="1"/>
    <col min="2" max="2" width="32" customWidth="1"/>
    <col min="4" max="4" width="14.5703125" customWidth="1"/>
    <col min="5" max="5" width="13.28515625" bestFit="1" customWidth="1"/>
    <col min="6" max="6" width="13" customWidth="1"/>
    <col min="7" max="7" width="13.7109375" customWidth="1"/>
    <col min="8" max="8" width="10.7109375" customWidth="1"/>
    <col min="9" max="9" width="12.7109375" customWidth="1"/>
    <col min="10" max="10" width="0" hidden="1" customWidth="1"/>
    <col min="11" max="11" width="12.7109375" customWidth="1"/>
    <col min="12" max="12" width="11.140625" customWidth="1"/>
    <col min="13" max="13" width="14" customWidth="1"/>
    <col min="14" max="14" width="13.42578125" customWidth="1"/>
    <col min="15" max="15" width="0" hidden="1" customWidth="1"/>
    <col min="16" max="16" width="12.140625" customWidth="1"/>
    <col min="17" max="17" width="0" hidden="1" customWidth="1"/>
    <col min="18" max="18" width="13.5703125" customWidth="1"/>
  </cols>
  <sheetData>
    <row r="1" spans="1:18" x14ac:dyDescent="0.25">
      <c r="A1" t="s">
        <v>161</v>
      </c>
    </row>
    <row r="2" spans="1:18" ht="15.75" thickBot="1" x14ac:dyDescent="0.3"/>
    <row r="3" spans="1:18" ht="15.75" x14ac:dyDescent="0.25">
      <c r="A3" s="108"/>
      <c r="B3" s="108"/>
      <c r="C3" s="108"/>
      <c r="G3" s="125" t="s">
        <v>43</v>
      </c>
      <c r="H3" s="126"/>
      <c r="I3" s="127"/>
      <c r="J3" s="44"/>
      <c r="K3" s="125" t="s">
        <v>88</v>
      </c>
      <c r="L3" s="126"/>
      <c r="M3" s="127"/>
      <c r="N3" s="128" t="s">
        <v>185</v>
      </c>
      <c r="O3" s="129"/>
      <c r="P3" s="129"/>
      <c r="Q3" s="130"/>
      <c r="R3" s="131"/>
    </row>
    <row r="4" spans="1:18" ht="31.5" x14ac:dyDescent="0.25">
      <c r="A4" s="106" t="s">
        <v>92</v>
      </c>
      <c r="B4" s="107" t="s">
        <v>5</v>
      </c>
      <c r="C4" s="107" t="s">
        <v>93</v>
      </c>
      <c r="D4" s="46" t="s">
        <v>87</v>
      </c>
      <c r="E4" s="46" t="s">
        <v>188</v>
      </c>
      <c r="F4" s="46" t="s">
        <v>33</v>
      </c>
      <c r="G4" s="47" t="s">
        <v>94</v>
      </c>
      <c r="H4" s="48" t="s">
        <v>95</v>
      </c>
      <c r="I4" s="49" t="s">
        <v>44</v>
      </c>
      <c r="J4" s="50" t="s">
        <v>96</v>
      </c>
      <c r="K4" s="51" t="s">
        <v>97</v>
      </c>
      <c r="L4" s="52" t="s">
        <v>98</v>
      </c>
      <c r="M4" s="53" t="s">
        <v>89</v>
      </c>
      <c r="N4" s="54" t="s">
        <v>94</v>
      </c>
      <c r="O4" s="55" t="s">
        <v>99</v>
      </c>
      <c r="P4" s="56" t="s">
        <v>95</v>
      </c>
      <c r="Q4" s="55" t="s">
        <v>100</v>
      </c>
      <c r="R4" s="57" t="s">
        <v>186</v>
      </c>
    </row>
    <row r="5" spans="1:18" ht="15.75" x14ac:dyDescent="0.25">
      <c r="A5" s="132" t="s">
        <v>101</v>
      </c>
      <c r="B5" s="133" t="s">
        <v>162</v>
      </c>
      <c r="C5" s="58">
        <v>11</v>
      </c>
      <c r="D5" s="92">
        <v>19392.03</v>
      </c>
      <c r="E5" s="92">
        <v>119782.66</v>
      </c>
      <c r="F5" s="93">
        <v>0</v>
      </c>
      <c r="G5" s="60"/>
      <c r="H5" s="61"/>
      <c r="I5" s="62"/>
      <c r="J5" s="63"/>
      <c r="K5" s="64"/>
      <c r="L5" s="65"/>
      <c r="M5" s="66"/>
      <c r="N5" s="54"/>
      <c r="O5" s="56"/>
      <c r="P5" s="56"/>
      <c r="Q5" s="56"/>
      <c r="R5" s="120"/>
    </row>
    <row r="6" spans="1:18" ht="15.75" x14ac:dyDescent="0.25">
      <c r="A6" s="132"/>
      <c r="B6" s="133"/>
      <c r="C6" s="58">
        <v>45</v>
      </c>
      <c r="D6" s="94">
        <v>1267736.8400000001</v>
      </c>
      <c r="E6" s="94">
        <v>1090711.58</v>
      </c>
      <c r="F6" s="93">
        <v>1106315.42</v>
      </c>
      <c r="G6" s="60">
        <v>1035652.75</v>
      </c>
      <c r="H6" s="61"/>
      <c r="I6" s="62">
        <f t="shared" ref="I6:I48" si="0">G6+H6</f>
        <v>1035652.75</v>
      </c>
      <c r="J6" s="63"/>
      <c r="K6" s="64">
        <f>SUM(G6*1.015)</f>
        <v>1051187.54125</v>
      </c>
      <c r="L6" s="65"/>
      <c r="M6" s="66">
        <f t="shared" ref="M6:M48" si="1">K6+L6</f>
        <v>1051187.54125</v>
      </c>
      <c r="N6" s="67">
        <f>SUM(G6*1.017)</f>
        <v>1053258.8467499998</v>
      </c>
      <c r="O6" s="56"/>
      <c r="P6" s="56"/>
      <c r="Q6" s="56"/>
      <c r="R6" s="120">
        <f t="shared" ref="R6:R48" si="2">N6+P6</f>
        <v>1053258.8467499998</v>
      </c>
    </row>
    <row r="7" spans="1:18" ht="15.75" x14ac:dyDescent="0.25">
      <c r="A7" s="132" t="s">
        <v>103</v>
      </c>
      <c r="B7" s="133" t="s">
        <v>163</v>
      </c>
      <c r="C7" s="58">
        <v>11</v>
      </c>
      <c r="D7" s="94">
        <v>41356.78</v>
      </c>
      <c r="E7" s="94">
        <v>5956.11</v>
      </c>
      <c r="F7" s="93">
        <v>0</v>
      </c>
      <c r="G7" s="60"/>
      <c r="H7" s="61"/>
      <c r="I7" s="62"/>
      <c r="J7" s="63"/>
      <c r="K7" s="64"/>
      <c r="L7" s="65"/>
      <c r="M7" s="66"/>
      <c r="N7" s="67"/>
      <c r="O7" s="56"/>
      <c r="P7" s="56"/>
      <c r="Q7" s="56"/>
      <c r="R7" s="120"/>
    </row>
    <row r="8" spans="1:18" ht="15.75" x14ac:dyDescent="0.25">
      <c r="A8" s="132"/>
      <c r="B8" s="133"/>
      <c r="C8" s="58">
        <v>45</v>
      </c>
      <c r="D8" s="94">
        <v>713232.6</v>
      </c>
      <c r="E8" s="94">
        <v>1745291.4</v>
      </c>
      <c r="F8" s="93">
        <v>1207820.78</v>
      </c>
      <c r="G8" s="60">
        <v>774217</v>
      </c>
      <c r="H8" s="61"/>
      <c r="I8" s="62">
        <f t="shared" si="0"/>
        <v>774217</v>
      </c>
      <c r="J8" s="63"/>
      <c r="K8" s="64">
        <f t="shared" ref="K8:K48" si="3">SUM(G8*1.015)</f>
        <v>785830.25499999989</v>
      </c>
      <c r="L8" s="65"/>
      <c r="M8" s="66">
        <f t="shared" si="1"/>
        <v>785830.25499999989</v>
      </c>
      <c r="N8" s="67">
        <f t="shared" ref="N8:N48" si="4">SUM(G8*1.017)</f>
        <v>787378.6889999999</v>
      </c>
      <c r="O8" s="56"/>
      <c r="P8" s="56"/>
      <c r="Q8" s="56"/>
      <c r="R8" s="120">
        <f t="shared" si="2"/>
        <v>787378.6889999999</v>
      </c>
    </row>
    <row r="9" spans="1:18" ht="15.75" x14ac:dyDescent="0.25">
      <c r="A9" s="132" t="s">
        <v>105</v>
      </c>
      <c r="B9" s="133" t="s">
        <v>164</v>
      </c>
      <c r="C9" s="58">
        <v>11</v>
      </c>
      <c r="D9" s="94">
        <v>23850</v>
      </c>
      <c r="E9" s="94">
        <v>0</v>
      </c>
      <c r="F9" s="93">
        <v>0</v>
      </c>
      <c r="G9" s="60"/>
      <c r="H9" s="61"/>
      <c r="I9" s="62"/>
      <c r="J9" s="63"/>
      <c r="K9" s="64"/>
      <c r="L9" s="65"/>
      <c r="M9" s="66"/>
      <c r="N9" s="67"/>
      <c r="O9" s="56"/>
      <c r="P9" s="56"/>
      <c r="Q9" s="56"/>
      <c r="R9" s="120"/>
    </row>
    <row r="10" spans="1:18" ht="15.75" x14ac:dyDescent="0.25">
      <c r="A10" s="132"/>
      <c r="B10" s="133"/>
      <c r="C10" s="58">
        <v>45</v>
      </c>
      <c r="D10" s="94">
        <v>560801.92000000004</v>
      </c>
      <c r="E10" s="94">
        <v>567706.31000000006</v>
      </c>
      <c r="F10" s="93">
        <v>596406.15</v>
      </c>
      <c r="G10" s="60">
        <v>571576.12</v>
      </c>
      <c r="H10" s="61"/>
      <c r="I10" s="62">
        <f t="shared" si="0"/>
        <v>571576.12</v>
      </c>
      <c r="J10" s="63"/>
      <c r="K10" s="64">
        <f t="shared" si="3"/>
        <v>580149.76179999998</v>
      </c>
      <c r="L10" s="65"/>
      <c r="M10" s="66">
        <f t="shared" si="1"/>
        <v>580149.76179999998</v>
      </c>
      <c r="N10" s="67">
        <f t="shared" si="4"/>
        <v>581292.91403999995</v>
      </c>
      <c r="O10" s="56"/>
      <c r="P10" s="56"/>
      <c r="Q10" s="56"/>
      <c r="R10" s="120">
        <f t="shared" si="2"/>
        <v>581292.91403999995</v>
      </c>
    </row>
    <row r="11" spans="1:18" ht="15.75" customHeight="1" x14ac:dyDescent="0.25">
      <c r="A11" s="132" t="s">
        <v>107</v>
      </c>
      <c r="B11" s="134" t="s">
        <v>165</v>
      </c>
      <c r="C11" s="58">
        <v>11</v>
      </c>
      <c r="D11" s="94">
        <v>59072.19</v>
      </c>
      <c r="E11" s="94">
        <v>69598.600000000006</v>
      </c>
      <c r="F11" s="93">
        <v>0</v>
      </c>
      <c r="G11" s="60"/>
      <c r="H11" s="61"/>
      <c r="I11" s="62"/>
      <c r="J11" s="63"/>
      <c r="K11" s="64"/>
      <c r="L11" s="65"/>
      <c r="M11" s="66"/>
      <c r="N11" s="67"/>
      <c r="O11" s="56"/>
      <c r="P11" s="56"/>
      <c r="Q11" s="56"/>
      <c r="R11" s="120"/>
    </row>
    <row r="12" spans="1:18" ht="15.75" x14ac:dyDescent="0.25">
      <c r="A12" s="132"/>
      <c r="B12" s="134"/>
      <c r="C12" s="58">
        <v>45</v>
      </c>
      <c r="D12" s="94">
        <v>1256265.49</v>
      </c>
      <c r="E12" s="94">
        <v>1418799.95</v>
      </c>
      <c r="F12" s="93">
        <v>981079.99</v>
      </c>
      <c r="G12" s="60">
        <v>957975.84</v>
      </c>
      <c r="H12" s="61"/>
      <c r="I12" s="62">
        <f t="shared" si="0"/>
        <v>957975.84</v>
      </c>
      <c r="J12" s="63"/>
      <c r="K12" s="64">
        <f t="shared" si="3"/>
        <v>972345.47759999987</v>
      </c>
      <c r="L12" s="65"/>
      <c r="M12" s="66">
        <f t="shared" si="1"/>
        <v>972345.47759999987</v>
      </c>
      <c r="N12" s="67">
        <f t="shared" si="4"/>
        <v>974261.42927999992</v>
      </c>
      <c r="O12" s="56"/>
      <c r="P12" s="56"/>
      <c r="Q12" s="56"/>
      <c r="R12" s="120">
        <f t="shared" si="2"/>
        <v>974261.42927999992</v>
      </c>
    </row>
    <row r="13" spans="1:18" ht="15.75" x14ac:dyDescent="0.25">
      <c r="A13" s="132" t="s">
        <v>109</v>
      </c>
      <c r="B13" s="133" t="s">
        <v>166</v>
      </c>
      <c r="C13" s="58">
        <v>11</v>
      </c>
      <c r="D13" s="95">
        <v>3123.05</v>
      </c>
      <c r="E13" s="95">
        <v>980.16</v>
      </c>
      <c r="F13" s="93">
        <v>0</v>
      </c>
      <c r="G13" s="60"/>
      <c r="H13" s="61"/>
      <c r="I13" s="62"/>
      <c r="J13" s="63"/>
      <c r="K13" s="64"/>
      <c r="L13" s="65"/>
      <c r="M13" s="66"/>
      <c r="N13" s="67"/>
      <c r="O13" s="56"/>
      <c r="P13" s="56"/>
      <c r="Q13" s="56"/>
      <c r="R13" s="120"/>
    </row>
    <row r="14" spans="1:18" ht="15.75" x14ac:dyDescent="0.25">
      <c r="A14" s="132"/>
      <c r="B14" s="133"/>
      <c r="C14" s="58">
        <v>45</v>
      </c>
      <c r="D14" s="94">
        <v>519292.72</v>
      </c>
      <c r="E14" s="94">
        <v>480680.92</v>
      </c>
      <c r="F14" s="93">
        <v>587950.06999999995</v>
      </c>
      <c r="G14" s="60">
        <v>600919.53</v>
      </c>
      <c r="H14" s="61"/>
      <c r="I14" s="62">
        <f t="shared" si="0"/>
        <v>600919.53</v>
      </c>
      <c r="J14" s="63"/>
      <c r="K14" s="64">
        <f t="shared" si="3"/>
        <v>609933.32294999994</v>
      </c>
      <c r="L14" s="65"/>
      <c r="M14" s="66">
        <f t="shared" si="1"/>
        <v>609933.32294999994</v>
      </c>
      <c r="N14" s="67">
        <f t="shared" si="4"/>
        <v>611135.16200999997</v>
      </c>
      <c r="O14" s="56"/>
      <c r="P14" s="56"/>
      <c r="Q14" s="56"/>
      <c r="R14" s="120">
        <f t="shared" si="2"/>
        <v>611135.16200999997</v>
      </c>
    </row>
    <row r="15" spans="1:18" ht="15.75" x14ac:dyDescent="0.25">
      <c r="A15" s="132" t="s">
        <v>111</v>
      </c>
      <c r="B15" s="133" t="s">
        <v>167</v>
      </c>
      <c r="C15" s="58">
        <v>11</v>
      </c>
      <c r="D15" s="94">
        <v>10000</v>
      </c>
      <c r="E15" s="94">
        <v>2622.15</v>
      </c>
      <c r="F15" s="93">
        <v>0</v>
      </c>
      <c r="G15" s="60"/>
      <c r="H15" s="61"/>
      <c r="I15" s="62"/>
      <c r="J15" s="63"/>
      <c r="K15" s="64"/>
      <c r="L15" s="65"/>
      <c r="M15" s="66"/>
      <c r="N15" s="67"/>
      <c r="O15" s="56"/>
      <c r="P15" s="56"/>
      <c r="Q15" s="56"/>
      <c r="R15" s="120"/>
    </row>
    <row r="16" spans="1:18" ht="15.75" x14ac:dyDescent="0.25">
      <c r="A16" s="132"/>
      <c r="B16" s="133"/>
      <c r="C16" s="58">
        <v>45</v>
      </c>
      <c r="D16" s="94">
        <v>478570.56</v>
      </c>
      <c r="E16" s="94">
        <v>674406.93</v>
      </c>
      <c r="F16" s="93">
        <v>564395.77</v>
      </c>
      <c r="G16" s="60">
        <v>554008.64</v>
      </c>
      <c r="H16" s="61"/>
      <c r="I16" s="62">
        <f t="shared" si="0"/>
        <v>554008.64</v>
      </c>
      <c r="J16" s="63"/>
      <c r="K16" s="64">
        <f t="shared" si="3"/>
        <v>562318.7696</v>
      </c>
      <c r="L16" s="65"/>
      <c r="M16" s="66">
        <f t="shared" si="1"/>
        <v>562318.7696</v>
      </c>
      <c r="N16" s="67">
        <f t="shared" si="4"/>
        <v>563426.78687999991</v>
      </c>
      <c r="O16" s="56"/>
      <c r="P16" s="56"/>
      <c r="Q16" s="56"/>
      <c r="R16" s="120">
        <f t="shared" si="2"/>
        <v>563426.78687999991</v>
      </c>
    </row>
    <row r="17" spans="1:18" ht="15.75" x14ac:dyDescent="0.25">
      <c r="A17" s="132" t="s">
        <v>113</v>
      </c>
      <c r="B17" s="133" t="s">
        <v>168</v>
      </c>
      <c r="C17" s="58">
        <v>11</v>
      </c>
      <c r="D17" s="94">
        <v>14905.68</v>
      </c>
      <c r="E17" s="94">
        <v>0</v>
      </c>
      <c r="F17" s="93">
        <v>0</v>
      </c>
      <c r="G17" s="60"/>
      <c r="H17" s="61"/>
      <c r="I17" s="62"/>
      <c r="J17" s="63"/>
      <c r="K17" s="64"/>
      <c r="L17" s="65"/>
      <c r="M17" s="66"/>
      <c r="N17" s="67"/>
      <c r="O17" s="56"/>
      <c r="P17" s="56"/>
      <c r="Q17" s="56"/>
      <c r="R17" s="120"/>
    </row>
    <row r="18" spans="1:18" ht="15.75" x14ac:dyDescent="0.25">
      <c r="A18" s="132"/>
      <c r="B18" s="133"/>
      <c r="C18" s="58">
        <v>45</v>
      </c>
      <c r="D18" s="95">
        <v>1029523.22</v>
      </c>
      <c r="E18" s="95">
        <v>476601.82</v>
      </c>
      <c r="F18" s="93">
        <v>671671.67</v>
      </c>
      <c r="G18" s="60">
        <v>625321.63</v>
      </c>
      <c r="H18" s="61"/>
      <c r="I18" s="62">
        <f t="shared" si="0"/>
        <v>625321.63</v>
      </c>
      <c r="J18" s="63"/>
      <c r="K18" s="64">
        <f t="shared" si="3"/>
        <v>634701.45444999996</v>
      </c>
      <c r="L18" s="65"/>
      <c r="M18" s="66">
        <f t="shared" si="1"/>
        <v>634701.45444999996</v>
      </c>
      <c r="N18" s="67">
        <f t="shared" si="4"/>
        <v>635952.09771</v>
      </c>
      <c r="O18" s="56"/>
      <c r="P18" s="56"/>
      <c r="Q18" s="56"/>
      <c r="R18" s="120">
        <f t="shared" si="2"/>
        <v>635952.09771</v>
      </c>
    </row>
    <row r="19" spans="1:18" ht="15.75" customHeight="1" x14ac:dyDescent="0.25">
      <c r="A19" s="132" t="s">
        <v>115</v>
      </c>
      <c r="B19" s="134" t="s">
        <v>169</v>
      </c>
      <c r="C19" s="58">
        <v>11</v>
      </c>
      <c r="D19" s="94">
        <v>245121.61</v>
      </c>
      <c r="E19" s="94">
        <v>101797.27</v>
      </c>
      <c r="F19" s="93">
        <v>0</v>
      </c>
      <c r="G19" s="60"/>
      <c r="H19" s="61"/>
      <c r="I19" s="62"/>
      <c r="J19" s="63"/>
      <c r="K19" s="64"/>
      <c r="L19" s="65"/>
      <c r="M19" s="66"/>
      <c r="N19" s="67"/>
      <c r="O19" s="56"/>
      <c r="P19" s="56"/>
      <c r="Q19" s="56"/>
      <c r="R19" s="120"/>
    </row>
    <row r="20" spans="1:18" ht="15.75" x14ac:dyDescent="0.25">
      <c r="A20" s="132"/>
      <c r="B20" s="134"/>
      <c r="C20" s="58">
        <v>45</v>
      </c>
      <c r="D20" s="95">
        <v>1076447.71</v>
      </c>
      <c r="E20" s="95">
        <v>952801.4</v>
      </c>
      <c r="F20" s="93">
        <v>1117051.48</v>
      </c>
      <c r="G20" s="60">
        <v>1178288.31</v>
      </c>
      <c r="H20" s="61"/>
      <c r="I20" s="62">
        <f t="shared" si="0"/>
        <v>1178288.31</v>
      </c>
      <c r="J20" s="63"/>
      <c r="K20" s="64">
        <f t="shared" si="3"/>
        <v>1195962.6346499999</v>
      </c>
      <c r="L20" s="65"/>
      <c r="M20" s="66">
        <f t="shared" si="1"/>
        <v>1195962.6346499999</v>
      </c>
      <c r="N20" s="67">
        <f t="shared" si="4"/>
        <v>1198319.2112699999</v>
      </c>
      <c r="O20" s="56"/>
      <c r="P20" s="56"/>
      <c r="Q20" s="56"/>
      <c r="R20" s="120">
        <f t="shared" si="2"/>
        <v>1198319.2112699999</v>
      </c>
    </row>
    <row r="21" spans="1:18" ht="15.75" x14ac:dyDescent="0.25">
      <c r="A21" s="132" t="s">
        <v>117</v>
      </c>
      <c r="B21" s="133" t="s">
        <v>170</v>
      </c>
      <c r="C21" s="58">
        <v>11</v>
      </c>
      <c r="D21" s="94">
        <v>11835.56</v>
      </c>
      <c r="E21" s="94">
        <v>8298.4699999999993</v>
      </c>
      <c r="F21" s="93">
        <v>0</v>
      </c>
      <c r="G21" s="60"/>
      <c r="H21" s="61"/>
      <c r="I21" s="62"/>
      <c r="J21" s="63"/>
      <c r="K21" s="64"/>
      <c r="L21" s="65"/>
      <c r="M21" s="66"/>
      <c r="N21" s="67"/>
      <c r="O21" s="56"/>
      <c r="P21" s="56"/>
      <c r="Q21" s="56"/>
      <c r="R21" s="120"/>
    </row>
    <row r="22" spans="1:18" ht="15.75" x14ac:dyDescent="0.25">
      <c r="A22" s="132"/>
      <c r="B22" s="133"/>
      <c r="C22" s="58">
        <v>45</v>
      </c>
      <c r="D22" s="94">
        <v>675158.24</v>
      </c>
      <c r="E22" s="94">
        <v>512296.53</v>
      </c>
      <c r="F22" s="96">
        <v>777743.44</v>
      </c>
      <c r="G22" s="69">
        <v>762715.85</v>
      </c>
      <c r="H22" s="70"/>
      <c r="I22" s="62">
        <f t="shared" si="0"/>
        <v>762715.85</v>
      </c>
      <c r="J22" s="63"/>
      <c r="K22" s="64">
        <f t="shared" si="3"/>
        <v>774156.58774999995</v>
      </c>
      <c r="L22" s="71"/>
      <c r="M22" s="66">
        <f t="shared" si="1"/>
        <v>774156.58774999995</v>
      </c>
      <c r="N22" s="67">
        <f t="shared" si="4"/>
        <v>775682.01944999991</v>
      </c>
      <c r="O22" s="56"/>
      <c r="P22" s="56"/>
      <c r="Q22" s="56"/>
      <c r="R22" s="120">
        <f t="shared" si="2"/>
        <v>775682.01944999991</v>
      </c>
    </row>
    <row r="23" spans="1:18" ht="15.75" x14ac:dyDescent="0.25">
      <c r="A23" s="132" t="s">
        <v>119</v>
      </c>
      <c r="B23" s="139" t="s">
        <v>171</v>
      </c>
      <c r="C23" s="58">
        <v>11</v>
      </c>
      <c r="D23" s="94">
        <v>89884.14</v>
      </c>
      <c r="E23" s="94">
        <v>57610.239999999998</v>
      </c>
      <c r="F23" s="93">
        <v>46430</v>
      </c>
      <c r="G23" s="60"/>
      <c r="H23" s="61"/>
      <c r="I23" s="62"/>
      <c r="J23" s="63"/>
      <c r="K23" s="64"/>
      <c r="L23" s="65"/>
      <c r="M23" s="66"/>
      <c r="N23" s="67"/>
      <c r="O23" s="56"/>
      <c r="P23" s="56"/>
      <c r="Q23" s="56"/>
      <c r="R23" s="120"/>
    </row>
    <row r="24" spans="1:18" ht="15.75" x14ac:dyDescent="0.25">
      <c r="A24" s="132"/>
      <c r="B24" s="139"/>
      <c r="C24" s="58">
        <v>45</v>
      </c>
      <c r="D24" s="94">
        <v>838039.37</v>
      </c>
      <c r="E24" s="94">
        <v>628956.14</v>
      </c>
      <c r="F24" s="93">
        <v>635216.13</v>
      </c>
      <c r="G24" s="60">
        <v>631438.42000000004</v>
      </c>
      <c r="H24" s="61"/>
      <c r="I24" s="62">
        <f t="shared" si="0"/>
        <v>631438.42000000004</v>
      </c>
      <c r="J24" s="63"/>
      <c r="K24" s="64">
        <f t="shared" si="3"/>
        <v>640909.9963</v>
      </c>
      <c r="L24" s="65"/>
      <c r="M24" s="66">
        <f t="shared" si="1"/>
        <v>640909.9963</v>
      </c>
      <c r="N24" s="67">
        <f t="shared" si="4"/>
        <v>642172.87314000004</v>
      </c>
      <c r="O24" s="56"/>
      <c r="P24" s="56"/>
      <c r="Q24" s="56"/>
      <c r="R24" s="120">
        <f t="shared" si="2"/>
        <v>642172.87314000004</v>
      </c>
    </row>
    <row r="25" spans="1:18" ht="15.75" customHeight="1" x14ac:dyDescent="0.25">
      <c r="A25" s="132" t="s">
        <v>121</v>
      </c>
      <c r="B25" s="134" t="s">
        <v>172</v>
      </c>
      <c r="C25" s="58">
        <v>11</v>
      </c>
      <c r="D25" s="94">
        <v>121007.87</v>
      </c>
      <c r="E25" s="94">
        <v>413845.04</v>
      </c>
      <c r="F25" s="93">
        <v>0</v>
      </c>
      <c r="G25" s="60"/>
      <c r="H25" s="61"/>
      <c r="I25" s="62"/>
      <c r="J25" s="63"/>
      <c r="K25" s="64"/>
      <c r="L25" s="65"/>
      <c r="M25" s="66"/>
      <c r="N25" s="67"/>
      <c r="O25" s="56"/>
      <c r="P25" s="56"/>
      <c r="Q25" s="56"/>
      <c r="R25" s="120"/>
    </row>
    <row r="26" spans="1:18" ht="15.75" x14ac:dyDescent="0.25">
      <c r="A26" s="132"/>
      <c r="B26" s="134"/>
      <c r="C26" s="58">
        <v>45</v>
      </c>
      <c r="D26" s="94">
        <v>1480027.06</v>
      </c>
      <c r="E26" s="94">
        <v>1156146.8700000001</v>
      </c>
      <c r="F26" s="93">
        <v>796034.72</v>
      </c>
      <c r="G26" s="60">
        <v>787440.43</v>
      </c>
      <c r="H26" s="61"/>
      <c r="I26" s="62">
        <f t="shared" si="0"/>
        <v>787440.43</v>
      </c>
      <c r="J26" s="63"/>
      <c r="K26" s="64">
        <f t="shared" si="3"/>
        <v>799252.03645000001</v>
      </c>
      <c r="L26" s="65"/>
      <c r="M26" s="66">
        <f t="shared" si="1"/>
        <v>799252.03645000001</v>
      </c>
      <c r="N26" s="67">
        <f t="shared" si="4"/>
        <v>800826.91730999993</v>
      </c>
      <c r="O26" s="56"/>
      <c r="P26" s="56"/>
      <c r="Q26" s="56"/>
      <c r="R26" s="120">
        <f t="shared" si="2"/>
        <v>800826.91730999993</v>
      </c>
    </row>
    <row r="27" spans="1:18" ht="15.75" x14ac:dyDescent="0.25">
      <c r="A27" s="132" t="s">
        <v>123</v>
      </c>
      <c r="B27" s="133" t="s">
        <v>173</v>
      </c>
      <c r="C27" s="58">
        <v>11</v>
      </c>
      <c r="D27" s="92">
        <v>88275.48</v>
      </c>
      <c r="E27" s="92">
        <v>52036.53</v>
      </c>
      <c r="F27" s="93">
        <v>0</v>
      </c>
      <c r="G27" s="60"/>
      <c r="H27" s="61"/>
      <c r="I27" s="62"/>
      <c r="J27" s="63"/>
      <c r="K27" s="64"/>
      <c r="L27" s="65"/>
      <c r="M27" s="66"/>
      <c r="N27" s="67"/>
      <c r="O27" s="56"/>
      <c r="P27" s="56"/>
      <c r="Q27" s="56"/>
      <c r="R27" s="120"/>
    </row>
    <row r="28" spans="1:18" ht="15.75" x14ac:dyDescent="0.25">
      <c r="A28" s="132"/>
      <c r="B28" s="133"/>
      <c r="C28" s="58">
        <v>45</v>
      </c>
      <c r="D28" s="94">
        <v>701002.47</v>
      </c>
      <c r="E28" s="94">
        <v>830348.55</v>
      </c>
      <c r="F28" s="93">
        <v>770519.24</v>
      </c>
      <c r="G28" s="60">
        <v>781474.91</v>
      </c>
      <c r="H28" s="61"/>
      <c r="I28" s="62">
        <f t="shared" si="0"/>
        <v>781474.91</v>
      </c>
      <c r="J28" s="63"/>
      <c r="K28" s="64">
        <f t="shared" si="3"/>
        <v>793197.03365</v>
      </c>
      <c r="L28" s="65"/>
      <c r="M28" s="66">
        <f t="shared" si="1"/>
        <v>793197.03365</v>
      </c>
      <c r="N28" s="67">
        <f t="shared" si="4"/>
        <v>794759.98346999998</v>
      </c>
      <c r="O28" s="56"/>
      <c r="P28" s="56"/>
      <c r="Q28" s="56"/>
      <c r="R28" s="120">
        <f t="shared" si="2"/>
        <v>794759.98346999998</v>
      </c>
    </row>
    <row r="29" spans="1:18" ht="15.75" x14ac:dyDescent="0.25">
      <c r="A29" s="132" t="s">
        <v>125</v>
      </c>
      <c r="B29" s="133" t="s">
        <v>174</v>
      </c>
      <c r="C29" s="58">
        <v>11</v>
      </c>
      <c r="D29" s="92">
        <v>40365.43</v>
      </c>
      <c r="E29" s="92">
        <v>21679.65</v>
      </c>
      <c r="F29" s="93">
        <v>46551.88</v>
      </c>
      <c r="G29" s="60"/>
      <c r="H29" s="61"/>
      <c r="I29" s="62"/>
      <c r="J29" s="63"/>
      <c r="K29" s="64"/>
      <c r="L29" s="65"/>
      <c r="M29" s="66"/>
      <c r="N29" s="67"/>
      <c r="O29" s="56"/>
      <c r="P29" s="56"/>
      <c r="Q29" s="56"/>
      <c r="R29" s="120"/>
    </row>
    <row r="30" spans="1:18" ht="15.75" x14ac:dyDescent="0.25">
      <c r="A30" s="132"/>
      <c r="B30" s="133"/>
      <c r="C30" s="58">
        <v>45</v>
      </c>
      <c r="D30" s="94">
        <v>319793.68</v>
      </c>
      <c r="E30" s="94">
        <v>524346.94999999995</v>
      </c>
      <c r="F30" s="93">
        <v>391036.36</v>
      </c>
      <c r="G30" s="60">
        <v>378112.24</v>
      </c>
      <c r="H30" s="61"/>
      <c r="I30" s="62">
        <f t="shared" si="0"/>
        <v>378112.24</v>
      </c>
      <c r="J30" s="63"/>
      <c r="K30" s="64">
        <f t="shared" si="3"/>
        <v>383783.92359999998</v>
      </c>
      <c r="L30" s="65"/>
      <c r="M30" s="66">
        <f t="shared" si="1"/>
        <v>383783.92359999998</v>
      </c>
      <c r="N30" s="67">
        <f t="shared" si="4"/>
        <v>384540.14807999996</v>
      </c>
      <c r="O30" s="56"/>
      <c r="P30" s="56"/>
      <c r="Q30" s="56"/>
      <c r="R30" s="120">
        <f t="shared" si="2"/>
        <v>384540.14807999996</v>
      </c>
    </row>
    <row r="31" spans="1:18" ht="15.75" x14ac:dyDescent="0.25">
      <c r="A31" s="132" t="s">
        <v>127</v>
      </c>
      <c r="B31" s="139" t="s">
        <v>175</v>
      </c>
      <c r="C31" s="58">
        <v>11</v>
      </c>
      <c r="D31" s="97">
        <v>0</v>
      </c>
      <c r="E31" s="97">
        <v>0</v>
      </c>
      <c r="F31" s="93">
        <v>0</v>
      </c>
      <c r="G31" s="60"/>
      <c r="H31" s="61"/>
      <c r="I31" s="62"/>
      <c r="J31" s="63"/>
      <c r="K31" s="64"/>
      <c r="L31" s="65"/>
      <c r="M31" s="66"/>
      <c r="N31" s="67"/>
      <c r="O31" s="56"/>
      <c r="P31" s="56"/>
      <c r="Q31" s="56"/>
      <c r="R31" s="120"/>
    </row>
    <row r="32" spans="1:18" ht="15.75" x14ac:dyDescent="0.25">
      <c r="A32" s="132"/>
      <c r="B32" s="139"/>
      <c r="C32" s="58">
        <v>45</v>
      </c>
      <c r="D32" s="94">
        <v>906436.56</v>
      </c>
      <c r="E32" s="94">
        <v>978622.55</v>
      </c>
      <c r="F32" s="93">
        <v>944368.86</v>
      </c>
      <c r="G32" s="60">
        <v>940659.5</v>
      </c>
      <c r="H32" s="61"/>
      <c r="I32" s="62">
        <f t="shared" si="0"/>
        <v>940659.5</v>
      </c>
      <c r="J32" s="63"/>
      <c r="K32" s="64">
        <f t="shared" si="3"/>
        <v>954769.39249999996</v>
      </c>
      <c r="L32" s="65"/>
      <c r="M32" s="66">
        <f t="shared" si="1"/>
        <v>954769.39249999996</v>
      </c>
      <c r="N32" s="67">
        <f t="shared" si="4"/>
        <v>956650.71149999986</v>
      </c>
      <c r="O32" s="56"/>
      <c r="P32" s="56"/>
      <c r="Q32" s="56"/>
      <c r="R32" s="120">
        <f t="shared" si="2"/>
        <v>956650.71149999986</v>
      </c>
    </row>
    <row r="33" spans="1:18" ht="15.75" customHeight="1" x14ac:dyDescent="0.25">
      <c r="A33" s="132" t="s">
        <v>129</v>
      </c>
      <c r="B33" s="134" t="s">
        <v>176</v>
      </c>
      <c r="C33" s="58">
        <v>11</v>
      </c>
      <c r="D33" s="92">
        <v>354876.8</v>
      </c>
      <c r="E33" s="92">
        <v>274879.31</v>
      </c>
      <c r="F33" s="93">
        <v>147438</v>
      </c>
      <c r="G33" s="60"/>
      <c r="H33" s="61"/>
      <c r="I33" s="62"/>
      <c r="J33" s="63"/>
      <c r="K33" s="64"/>
      <c r="L33" s="65"/>
      <c r="M33" s="66"/>
      <c r="N33" s="67"/>
      <c r="O33" s="56"/>
      <c r="P33" s="56"/>
      <c r="Q33" s="56"/>
      <c r="R33" s="120"/>
    </row>
    <row r="34" spans="1:18" ht="15.75" x14ac:dyDescent="0.25">
      <c r="A34" s="132"/>
      <c r="B34" s="134"/>
      <c r="C34" s="58">
        <v>45</v>
      </c>
      <c r="D34" s="94">
        <v>883273.71</v>
      </c>
      <c r="E34" s="94">
        <v>1157510.8899999999</v>
      </c>
      <c r="F34" s="93">
        <v>885044.35</v>
      </c>
      <c r="G34" s="60">
        <v>884512.08</v>
      </c>
      <c r="H34" s="61"/>
      <c r="I34" s="62">
        <f t="shared" si="0"/>
        <v>884512.08</v>
      </c>
      <c r="J34" s="63"/>
      <c r="K34" s="64">
        <f t="shared" si="3"/>
        <v>897779.76119999983</v>
      </c>
      <c r="L34" s="65"/>
      <c r="M34" s="66">
        <f t="shared" si="1"/>
        <v>897779.76119999983</v>
      </c>
      <c r="N34" s="67">
        <f t="shared" si="4"/>
        <v>899548.78535999986</v>
      </c>
      <c r="O34" s="56"/>
      <c r="P34" s="56"/>
      <c r="Q34" s="56"/>
      <c r="R34" s="120">
        <f t="shared" si="2"/>
        <v>899548.78535999986</v>
      </c>
    </row>
    <row r="35" spans="1:18" ht="15.75" x14ac:dyDescent="0.25">
      <c r="A35" s="132" t="s">
        <v>131</v>
      </c>
      <c r="B35" s="139" t="s">
        <v>177</v>
      </c>
      <c r="C35" s="58">
        <v>11</v>
      </c>
      <c r="D35" s="97">
        <v>31182.82</v>
      </c>
      <c r="E35" s="97">
        <v>101293.8</v>
      </c>
      <c r="F35" s="93">
        <v>0</v>
      </c>
      <c r="G35" s="60"/>
      <c r="H35" s="61"/>
      <c r="I35" s="62"/>
      <c r="J35" s="63"/>
      <c r="K35" s="64"/>
      <c r="L35" s="65"/>
      <c r="M35" s="66"/>
      <c r="N35" s="67"/>
      <c r="O35" s="56"/>
      <c r="P35" s="56"/>
      <c r="Q35" s="56"/>
      <c r="R35" s="120"/>
    </row>
    <row r="36" spans="1:18" ht="15.75" x14ac:dyDescent="0.25">
      <c r="A36" s="132"/>
      <c r="B36" s="139"/>
      <c r="C36" s="58">
        <v>45</v>
      </c>
      <c r="D36" s="94">
        <v>1092338.8899999999</v>
      </c>
      <c r="E36" s="94">
        <v>667406.71</v>
      </c>
      <c r="F36" s="93">
        <v>956492.88</v>
      </c>
      <c r="G36" s="60">
        <v>842183.23</v>
      </c>
      <c r="H36" s="61"/>
      <c r="I36" s="62">
        <f t="shared" si="0"/>
        <v>842183.23</v>
      </c>
      <c r="J36" s="63"/>
      <c r="K36" s="64">
        <f t="shared" si="3"/>
        <v>854815.97844999994</v>
      </c>
      <c r="L36" s="65"/>
      <c r="M36" s="66">
        <f t="shared" si="1"/>
        <v>854815.97844999994</v>
      </c>
      <c r="N36" s="67">
        <f t="shared" si="4"/>
        <v>856500.34490999987</v>
      </c>
      <c r="O36" s="56"/>
      <c r="P36" s="56"/>
      <c r="Q36" s="56"/>
      <c r="R36" s="120">
        <f t="shared" si="2"/>
        <v>856500.34490999987</v>
      </c>
    </row>
    <row r="37" spans="1:18" ht="15.75" x14ac:dyDescent="0.25">
      <c r="A37" s="132" t="s">
        <v>133</v>
      </c>
      <c r="B37" s="98" t="s">
        <v>178</v>
      </c>
      <c r="C37" s="58">
        <v>11</v>
      </c>
      <c r="D37" s="97">
        <v>70364.89</v>
      </c>
      <c r="E37" s="97">
        <v>4354.17</v>
      </c>
      <c r="F37" s="93">
        <v>14700</v>
      </c>
      <c r="G37" s="60"/>
      <c r="H37" s="61"/>
      <c r="I37" s="62"/>
      <c r="J37" s="63"/>
      <c r="K37" s="64"/>
      <c r="L37" s="65"/>
      <c r="M37" s="66"/>
      <c r="N37" s="67"/>
      <c r="O37" s="56"/>
      <c r="P37" s="56"/>
      <c r="Q37" s="56"/>
      <c r="R37" s="120"/>
    </row>
    <row r="38" spans="1:18" ht="15.75" x14ac:dyDescent="0.25">
      <c r="A38" s="132"/>
      <c r="B38" s="99" t="s">
        <v>179</v>
      </c>
      <c r="C38" s="58">
        <v>45</v>
      </c>
      <c r="D38" s="94">
        <v>1048684.75</v>
      </c>
      <c r="E38" s="94">
        <v>1162779.32</v>
      </c>
      <c r="F38" s="93">
        <v>734391.49</v>
      </c>
      <c r="G38" s="60">
        <v>751984.57</v>
      </c>
      <c r="H38" s="61"/>
      <c r="I38" s="62">
        <f t="shared" si="0"/>
        <v>751984.57</v>
      </c>
      <c r="J38" s="63"/>
      <c r="K38" s="64">
        <f t="shared" si="3"/>
        <v>763264.33854999987</v>
      </c>
      <c r="L38" s="65"/>
      <c r="M38" s="66">
        <f t="shared" si="1"/>
        <v>763264.33854999987</v>
      </c>
      <c r="N38" s="67">
        <f t="shared" si="4"/>
        <v>764768.30768999993</v>
      </c>
      <c r="O38" s="56"/>
      <c r="P38" s="56"/>
      <c r="Q38" s="56"/>
      <c r="R38" s="120">
        <f t="shared" si="2"/>
        <v>764768.30768999993</v>
      </c>
    </row>
    <row r="39" spans="1:18" ht="15.75" x14ac:dyDescent="0.25">
      <c r="A39" s="132" t="s">
        <v>135</v>
      </c>
      <c r="B39" s="133" t="s">
        <v>180</v>
      </c>
      <c r="C39" s="58">
        <v>11</v>
      </c>
      <c r="D39" s="92">
        <v>68497.679999999993</v>
      </c>
      <c r="E39" s="92">
        <v>15403.29</v>
      </c>
      <c r="F39" s="93">
        <v>0</v>
      </c>
      <c r="G39" s="60"/>
      <c r="H39" s="61"/>
      <c r="I39" s="62"/>
      <c r="J39" s="63"/>
      <c r="K39" s="64"/>
      <c r="L39" s="65"/>
      <c r="M39" s="66"/>
      <c r="N39" s="67"/>
      <c r="O39" s="56"/>
      <c r="P39" s="56"/>
      <c r="Q39" s="56"/>
      <c r="R39" s="120"/>
    </row>
    <row r="40" spans="1:18" ht="15.75" x14ac:dyDescent="0.25">
      <c r="A40" s="132"/>
      <c r="B40" s="133"/>
      <c r="C40" s="58">
        <v>45</v>
      </c>
      <c r="D40" s="94">
        <v>1222647.74</v>
      </c>
      <c r="E40" s="94">
        <v>1623239.64</v>
      </c>
      <c r="F40" s="93">
        <v>982624.01</v>
      </c>
      <c r="G40" s="60">
        <v>862153.05</v>
      </c>
      <c r="H40" s="61"/>
      <c r="I40" s="62">
        <f t="shared" si="0"/>
        <v>862153.05</v>
      </c>
      <c r="J40" s="63"/>
      <c r="K40" s="64">
        <f t="shared" si="3"/>
        <v>875085.34574999998</v>
      </c>
      <c r="L40" s="65"/>
      <c r="M40" s="66">
        <f t="shared" si="1"/>
        <v>875085.34574999998</v>
      </c>
      <c r="N40" s="67">
        <f t="shared" si="4"/>
        <v>876809.65184999991</v>
      </c>
      <c r="O40" s="56"/>
      <c r="P40" s="56"/>
      <c r="Q40" s="56"/>
      <c r="R40" s="120">
        <f t="shared" si="2"/>
        <v>876809.65184999991</v>
      </c>
    </row>
    <row r="41" spans="1:18" ht="15.75" x14ac:dyDescent="0.25">
      <c r="A41" s="132" t="s">
        <v>137</v>
      </c>
      <c r="B41" s="133" t="s">
        <v>181</v>
      </c>
      <c r="C41" s="58">
        <v>11</v>
      </c>
      <c r="D41" s="92">
        <v>231121.13</v>
      </c>
      <c r="E41" s="92">
        <v>252734.56</v>
      </c>
      <c r="F41" s="93">
        <v>0</v>
      </c>
      <c r="G41" s="60"/>
      <c r="H41" s="61"/>
      <c r="I41" s="62"/>
      <c r="J41" s="63"/>
      <c r="K41" s="64"/>
      <c r="L41" s="65"/>
      <c r="M41" s="66"/>
      <c r="N41" s="67"/>
      <c r="O41" s="56"/>
      <c r="P41" s="56"/>
      <c r="Q41" s="56"/>
      <c r="R41" s="120"/>
    </row>
    <row r="42" spans="1:18" ht="15.75" x14ac:dyDescent="0.25">
      <c r="A42" s="132"/>
      <c r="B42" s="133"/>
      <c r="C42" s="58">
        <v>45</v>
      </c>
      <c r="D42" s="94">
        <v>1740857.42</v>
      </c>
      <c r="E42" s="94">
        <v>1214888.98</v>
      </c>
      <c r="F42" s="93">
        <v>1404219.21</v>
      </c>
      <c r="G42" s="60">
        <v>1187113.9099999999</v>
      </c>
      <c r="H42" s="61"/>
      <c r="I42" s="62">
        <f t="shared" si="0"/>
        <v>1187113.9099999999</v>
      </c>
      <c r="J42" s="63"/>
      <c r="K42" s="64">
        <f t="shared" si="3"/>
        <v>1204920.6186499998</v>
      </c>
      <c r="L42" s="65"/>
      <c r="M42" s="66">
        <f t="shared" si="1"/>
        <v>1204920.6186499998</v>
      </c>
      <c r="N42" s="67">
        <f t="shared" si="4"/>
        <v>1207294.8464699998</v>
      </c>
      <c r="O42" s="56"/>
      <c r="P42" s="56"/>
      <c r="Q42" s="56"/>
      <c r="R42" s="120">
        <f t="shared" si="2"/>
        <v>1207294.8464699998</v>
      </c>
    </row>
    <row r="43" spans="1:18" ht="15.75" x14ac:dyDescent="0.25">
      <c r="A43" s="132" t="s">
        <v>139</v>
      </c>
      <c r="B43" s="133" t="s">
        <v>182</v>
      </c>
      <c r="C43" s="58">
        <v>11</v>
      </c>
      <c r="D43" s="92">
        <v>0</v>
      </c>
      <c r="E43" s="92">
        <v>0</v>
      </c>
      <c r="F43" s="93">
        <v>0</v>
      </c>
      <c r="G43" s="60"/>
      <c r="H43" s="61"/>
      <c r="I43" s="62"/>
      <c r="J43" s="63"/>
      <c r="K43" s="64"/>
      <c r="L43" s="65"/>
      <c r="M43" s="66"/>
      <c r="N43" s="67"/>
      <c r="O43" s="56"/>
      <c r="P43" s="56"/>
      <c r="Q43" s="56"/>
      <c r="R43" s="120"/>
    </row>
    <row r="44" spans="1:18" ht="15.75" x14ac:dyDescent="0.25">
      <c r="A44" s="132"/>
      <c r="B44" s="133"/>
      <c r="C44" s="58">
        <v>45</v>
      </c>
      <c r="D44" s="94">
        <v>1732690.98</v>
      </c>
      <c r="E44" s="94">
        <v>1646320.86</v>
      </c>
      <c r="F44" s="93">
        <v>1670706</v>
      </c>
      <c r="G44" s="60">
        <v>1790026</v>
      </c>
      <c r="H44" s="61"/>
      <c r="I44" s="62">
        <f t="shared" si="0"/>
        <v>1790026</v>
      </c>
      <c r="J44" s="63"/>
      <c r="K44" s="64">
        <f t="shared" si="3"/>
        <v>1816876.39</v>
      </c>
      <c r="L44" s="65"/>
      <c r="M44" s="66">
        <f t="shared" si="1"/>
        <v>1816876.39</v>
      </c>
      <c r="N44" s="67">
        <f t="shared" si="4"/>
        <v>1820456.4419999998</v>
      </c>
      <c r="O44" s="56"/>
      <c r="P44" s="56"/>
      <c r="Q44" s="56"/>
      <c r="R44" s="120">
        <f t="shared" si="2"/>
        <v>1820456.4419999998</v>
      </c>
    </row>
    <row r="45" spans="1:18" ht="15.75" x14ac:dyDescent="0.25">
      <c r="A45" s="132" t="s">
        <v>141</v>
      </c>
      <c r="B45" s="133" t="s">
        <v>183</v>
      </c>
      <c r="C45" s="58">
        <v>11</v>
      </c>
      <c r="D45" s="92"/>
      <c r="E45" s="92"/>
      <c r="F45" s="93"/>
      <c r="G45" s="60"/>
      <c r="H45" s="61"/>
      <c r="I45" s="62">
        <f t="shared" si="0"/>
        <v>0</v>
      </c>
      <c r="J45" s="63"/>
      <c r="K45" s="64"/>
      <c r="L45" s="65"/>
      <c r="M45" s="66">
        <f t="shared" si="1"/>
        <v>0</v>
      </c>
      <c r="N45" s="67"/>
      <c r="O45" s="56"/>
      <c r="P45" s="56"/>
      <c r="Q45" s="56"/>
      <c r="R45" s="120">
        <f t="shared" si="2"/>
        <v>0</v>
      </c>
    </row>
    <row r="46" spans="1:18" ht="15.75" x14ac:dyDescent="0.25">
      <c r="A46" s="132"/>
      <c r="B46" s="133"/>
      <c r="C46" s="58">
        <v>45</v>
      </c>
      <c r="D46" s="92"/>
      <c r="E46" s="92"/>
      <c r="F46" s="93"/>
      <c r="G46" s="60">
        <v>3010947</v>
      </c>
      <c r="H46" s="61"/>
      <c r="I46" s="62">
        <f t="shared" si="0"/>
        <v>3010947</v>
      </c>
      <c r="J46" s="63"/>
      <c r="K46" s="64">
        <f t="shared" si="3"/>
        <v>3056111.2049999996</v>
      </c>
      <c r="L46" s="65"/>
      <c r="M46" s="66">
        <f t="shared" si="1"/>
        <v>3056111.2049999996</v>
      </c>
      <c r="N46" s="67">
        <f t="shared" si="4"/>
        <v>3062133.0989999999</v>
      </c>
      <c r="O46" s="56"/>
      <c r="P46" s="56"/>
      <c r="Q46" s="56"/>
      <c r="R46" s="120">
        <f t="shared" si="2"/>
        <v>3062133.0989999999</v>
      </c>
    </row>
    <row r="47" spans="1:18" ht="15.75" customHeight="1" x14ac:dyDescent="0.25">
      <c r="A47" s="132" t="s">
        <v>143</v>
      </c>
      <c r="B47" s="134" t="s">
        <v>184</v>
      </c>
      <c r="C47" s="58">
        <v>11</v>
      </c>
      <c r="D47" s="92"/>
      <c r="E47" s="92"/>
      <c r="F47" s="93"/>
      <c r="G47" s="60"/>
      <c r="H47" s="61"/>
      <c r="I47" s="62"/>
      <c r="J47" s="63"/>
      <c r="K47" s="64"/>
      <c r="L47" s="65"/>
      <c r="M47" s="66"/>
      <c r="N47" s="67"/>
      <c r="O47" s="56"/>
      <c r="P47" s="56"/>
      <c r="Q47" s="56"/>
      <c r="R47" s="120"/>
    </row>
    <row r="48" spans="1:18" ht="16.5" thickBot="1" x14ac:dyDescent="0.3">
      <c r="A48" s="135"/>
      <c r="B48" s="136"/>
      <c r="C48" s="109">
        <v>45</v>
      </c>
      <c r="D48" s="100"/>
      <c r="E48" s="100"/>
      <c r="F48" s="101"/>
      <c r="G48" s="76">
        <v>650000</v>
      </c>
      <c r="H48" s="77"/>
      <c r="I48" s="78">
        <f t="shared" si="0"/>
        <v>650000</v>
      </c>
      <c r="J48" s="102"/>
      <c r="K48" s="79">
        <f t="shared" si="3"/>
        <v>659749.99999999988</v>
      </c>
      <c r="L48" s="80"/>
      <c r="M48" s="81">
        <f t="shared" si="1"/>
        <v>659749.99999999988</v>
      </c>
      <c r="N48" s="82">
        <f t="shared" si="4"/>
        <v>661049.99999999988</v>
      </c>
      <c r="O48" s="83"/>
      <c r="P48" s="83"/>
      <c r="Q48" s="83"/>
      <c r="R48" s="121">
        <f t="shared" si="2"/>
        <v>661049.99999999988</v>
      </c>
    </row>
    <row r="49" spans="2:18" ht="15.75" x14ac:dyDescent="0.25">
      <c r="C49" s="103">
        <v>11</v>
      </c>
      <c r="D49" s="1">
        <f>SUM(D43,D41,D39,D37,D35,D33,D31,D29,D27,D25,D23,D21,D19,D17,D15,D13,D11,D9,D7,D5)</f>
        <v>1524233.1400000001</v>
      </c>
      <c r="E49" s="1">
        <f t="shared" ref="E49:F49" si="5">SUM(E43,E41,E39,E37,E35,E33,E31,E29,E27,E25,E23,E21,E19,E17,E15,E13,E11,E9,E7,E5)</f>
        <v>1502872.0099999998</v>
      </c>
      <c r="F49" s="1">
        <f t="shared" si="5"/>
        <v>255119.88</v>
      </c>
      <c r="G49" s="1">
        <f>SUM(G43,G41,G39,G37,G35,G33,G31,G29,G27,G25,G23,G21,G19,G17,G15,G13,G11,G9,G7,G5)</f>
        <v>0</v>
      </c>
      <c r="H49" s="104"/>
      <c r="I49" s="104"/>
      <c r="J49" s="104"/>
      <c r="K49" s="104"/>
      <c r="L49" s="104"/>
      <c r="M49" s="104"/>
      <c r="N49" s="105"/>
      <c r="O49" s="105"/>
      <c r="P49" s="105"/>
      <c r="Q49" s="105"/>
      <c r="R49" s="105"/>
    </row>
    <row r="50" spans="2:18" ht="15.75" x14ac:dyDescent="0.25">
      <c r="C50" s="103">
        <v>45</v>
      </c>
      <c r="D50" s="1">
        <f>SUM(D6,D8,D10,D12,D14,D16,D18,D20,D22,D24,D26,D28,D30,D32,D34,D36,D38,D40,D42,D44)</f>
        <v>19542821.93</v>
      </c>
      <c r="E50" s="1">
        <f t="shared" ref="E50:F50" si="6">SUM(E6,E8,E10,E12,E14,E16,E18,E20,E22,E24,E26,E28,E30,E32,E34,E36,E38,E40,E42,E44)</f>
        <v>19509864.300000004</v>
      </c>
      <c r="F50" s="1">
        <f t="shared" si="6"/>
        <v>17781088.02</v>
      </c>
      <c r="G50" s="1">
        <f>SUM(G6,G8,G10,G12,G14,G16,G18,G20,G22,G24,G26,G28,G30,G32,G34,G36,G38,G40,G42,G44)</f>
        <v>16897774.010000002</v>
      </c>
      <c r="H50" s="104"/>
      <c r="I50" s="104"/>
      <c r="J50" s="104"/>
      <c r="K50" s="104"/>
      <c r="L50" s="104"/>
      <c r="M50" s="104"/>
      <c r="N50" s="105"/>
      <c r="O50" s="105"/>
      <c r="P50" s="105"/>
      <c r="Q50" s="105"/>
      <c r="R50" s="105"/>
    </row>
    <row r="51" spans="2:18" ht="15.75" x14ac:dyDescent="0.25">
      <c r="B51" s="2" t="s">
        <v>159</v>
      </c>
      <c r="D51" s="1">
        <f>SUM(D5:D44)</f>
        <v>21067055.069999997</v>
      </c>
      <c r="E51" s="1">
        <f>SUM(E5:E44)</f>
        <v>21012736.309999999</v>
      </c>
      <c r="F51" s="1">
        <f>SUM(F5:F48)</f>
        <v>18036207.899999999</v>
      </c>
      <c r="G51" s="1">
        <f>SUM(G5:G48)</f>
        <v>20558721.010000002</v>
      </c>
      <c r="H51" s="104"/>
      <c r="I51" s="104"/>
      <c r="J51" s="104"/>
      <c r="K51" s="104"/>
      <c r="L51" s="104"/>
      <c r="M51" s="104"/>
      <c r="N51" s="105"/>
      <c r="O51" s="105"/>
      <c r="P51" s="105"/>
      <c r="Q51" s="105"/>
      <c r="R51" s="105"/>
    </row>
    <row r="52" spans="2:18" ht="15.75" x14ac:dyDescent="0.25">
      <c r="B52" t="s">
        <v>160</v>
      </c>
      <c r="G52" s="104"/>
      <c r="H52" s="104"/>
      <c r="I52" s="104"/>
      <c r="J52" s="104"/>
      <c r="K52" s="104"/>
      <c r="L52" s="104"/>
      <c r="M52" s="104"/>
      <c r="N52" s="105"/>
      <c r="O52" s="105"/>
      <c r="P52" s="105"/>
      <c r="Q52" s="105"/>
      <c r="R52" s="105"/>
    </row>
  </sheetData>
  <mergeCells count="46">
    <mergeCell ref="A45:A46"/>
    <mergeCell ref="B45:B46"/>
    <mergeCell ref="A47:A48"/>
    <mergeCell ref="B47:B48"/>
    <mergeCell ref="A37:A38"/>
    <mergeCell ref="A39:A40"/>
    <mergeCell ref="B39:B40"/>
    <mergeCell ref="A41:A42"/>
    <mergeCell ref="B41:B42"/>
    <mergeCell ref="A43:A44"/>
    <mergeCell ref="B43:B44"/>
    <mergeCell ref="A31:A32"/>
    <mergeCell ref="B31:B32"/>
    <mergeCell ref="A33:A34"/>
    <mergeCell ref="B33:B34"/>
    <mergeCell ref="A35:A36"/>
    <mergeCell ref="B35:B36"/>
    <mergeCell ref="A27:A28"/>
    <mergeCell ref="B27:B28"/>
    <mergeCell ref="A29:A30"/>
    <mergeCell ref="B29:B30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7:A8"/>
    <mergeCell ref="B7:B8"/>
    <mergeCell ref="G3:I3"/>
    <mergeCell ref="K3:M3"/>
    <mergeCell ref="N3:R3"/>
    <mergeCell ref="A5:A6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Upravni odjeli</vt:lpstr>
      <vt:lpstr>Osnovne škole</vt:lpstr>
      <vt:lpstr>Srednje škole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2021-10-08T12:57:09Z</dcterms:modified>
</cp:coreProperties>
</file>