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62"/>
  </bookViews>
  <sheets>
    <sheet name="Upravni odjeli " sheetId="9" r:id="rId1"/>
    <sheet name="Osnovne škole" sheetId="11" r:id="rId2"/>
    <sheet name="Srednje škole" sheetId="1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3" i="9" l="1"/>
  <c r="J73" i="9"/>
  <c r="K73" i="9"/>
  <c r="L73" i="9"/>
  <c r="H73" i="9"/>
  <c r="I68" i="9"/>
  <c r="J68" i="9"/>
  <c r="K68" i="9"/>
  <c r="L68" i="9"/>
  <c r="H68" i="9"/>
  <c r="P52" i="9"/>
  <c r="M52" i="9"/>
  <c r="R42" i="9"/>
  <c r="R43" i="9"/>
  <c r="R44" i="9"/>
  <c r="R45" i="9"/>
  <c r="R46" i="9"/>
  <c r="R47" i="9"/>
  <c r="R48" i="9"/>
  <c r="R49" i="9"/>
  <c r="R50" i="9"/>
  <c r="R51" i="9"/>
  <c r="Q42" i="9"/>
  <c r="Q43" i="9"/>
  <c r="Q44" i="9"/>
  <c r="Q45" i="9"/>
  <c r="Q46" i="9"/>
  <c r="Q47" i="9"/>
  <c r="Q48" i="9"/>
  <c r="Q49" i="9"/>
  <c r="Q50" i="9"/>
  <c r="Q51" i="9"/>
  <c r="O46" i="9"/>
  <c r="O47" i="9"/>
  <c r="O48" i="9"/>
  <c r="O49" i="9"/>
  <c r="O50" i="9"/>
  <c r="O51" i="9"/>
  <c r="N46" i="9"/>
  <c r="N47" i="9"/>
  <c r="N48" i="9"/>
  <c r="N49" i="9"/>
  <c r="N50" i="9"/>
  <c r="N51" i="9"/>
  <c r="R18" i="9"/>
  <c r="R19" i="9"/>
  <c r="R20" i="9"/>
  <c r="R21" i="9"/>
  <c r="Q18" i="9"/>
  <c r="Q19" i="9"/>
  <c r="Q20" i="9"/>
  <c r="Q21" i="9"/>
  <c r="O19" i="9"/>
  <c r="O20" i="9"/>
  <c r="O21" i="9"/>
  <c r="O18" i="9"/>
  <c r="N21" i="9"/>
  <c r="N18" i="9"/>
  <c r="M51" i="9"/>
  <c r="P51" i="9" s="1"/>
  <c r="M48" i="9"/>
  <c r="P48" i="9" s="1"/>
  <c r="M46" i="9"/>
  <c r="P46" i="9" s="1"/>
  <c r="J18" i="9"/>
  <c r="M21" i="9"/>
  <c r="P21" i="9" s="1"/>
  <c r="M18" i="9"/>
  <c r="P18" i="9" s="1"/>
  <c r="P47" i="12" l="1"/>
  <c r="P48" i="12"/>
  <c r="T47" i="12"/>
  <c r="T48" i="12"/>
  <c r="J47" i="12"/>
  <c r="J48" i="12"/>
  <c r="L47" i="12"/>
  <c r="L48" i="12"/>
  <c r="K47" i="12"/>
  <c r="K48" i="12"/>
  <c r="H47" i="12"/>
  <c r="H48" i="12"/>
  <c r="N52" i="12" l="1"/>
  <c r="N50" i="12"/>
  <c r="F48" i="12"/>
  <c r="T46" i="12"/>
  <c r="P46" i="12"/>
  <c r="N46" i="12"/>
  <c r="K46" i="12"/>
  <c r="L46" i="12" s="1"/>
  <c r="J46" i="12"/>
  <c r="H46" i="12"/>
  <c r="F46" i="12"/>
  <c r="T45" i="12"/>
  <c r="P45" i="12"/>
  <c r="K45" i="12"/>
  <c r="L45" i="12" s="1"/>
  <c r="J45" i="12"/>
  <c r="H45" i="12"/>
  <c r="F45" i="12"/>
  <c r="T44" i="12"/>
  <c r="P44" i="12"/>
  <c r="N44" i="12"/>
  <c r="K44" i="12"/>
  <c r="L44" i="12" s="1"/>
  <c r="J44" i="12"/>
  <c r="H44" i="12"/>
  <c r="F44" i="12"/>
  <c r="T43" i="12"/>
  <c r="P43" i="12"/>
  <c r="K43" i="12"/>
  <c r="L43" i="12" s="1"/>
  <c r="J43" i="12"/>
  <c r="H43" i="12"/>
  <c r="F43" i="12"/>
  <c r="T42" i="12"/>
  <c r="P42" i="12"/>
  <c r="N42" i="12"/>
  <c r="K42" i="12"/>
  <c r="L42" i="12" s="1"/>
  <c r="J42" i="12"/>
  <c r="H42" i="12"/>
  <c r="F42" i="12"/>
  <c r="T41" i="12"/>
  <c r="P41" i="12"/>
  <c r="K41" i="12"/>
  <c r="L41" i="12" s="1"/>
  <c r="J41" i="12"/>
  <c r="H41" i="12"/>
  <c r="F41" i="12"/>
  <c r="T40" i="12"/>
  <c r="P40" i="12"/>
  <c r="N40" i="12"/>
  <c r="K40" i="12"/>
  <c r="L40" i="12" s="1"/>
  <c r="J40" i="12"/>
  <c r="H40" i="12"/>
  <c r="F40" i="12"/>
  <c r="T39" i="12"/>
  <c r="P39" i="12"/>
  <c r="K39" i="12"/>
  <c r="L39" i="12" s="1"/>
  <c r="J39" i="12"/>
  <c r="H39" i="12"/>
  <c r="F39" i="12"/>
  <c r="T38" i="12"/>
  <c r="P38" i="12"/>
  <c r="N38" i="12"/>
  <c r="K38" i="12"/>
  <c r="L38" i="12" s="1"/>
  <c r="J38" i="12"/>
  <c r="H38" i="12"/>
  <c r="F38" i="12"/>
  <c r="T37" i="12"/>
  <c r="P37" i="12"/>
  <c r="K37" i="12"/>
  <c r="L37" i="12" s="1"/>
  <c r="J37" i="12"/>
  <c r="H37" i="12"/>
  <c r="F37" i="12"/>
  <c r="T36" i="12"/>
  <c r="P36" i="12"/>
  <c r="N36" i="12"/>
  <c r="K36" i="12"/>
  <c r="L36" i="12" s="1"/>
  <c r="J36" i="12"/>
  <c r="H36" i="12"/>
  <c r="F36" i="12"/>
  <c r="T35" i="12"/>
  <c r="P35" i="12"/>
  <c r="K35" i="12"/>
  <c r="L35" i="12" s="1"/>
  <c r="J35" i="12"/>
  <c r="H35" i="12"/>
  <c r="F35" i="12"/>
  <c r="T34" i="12"/>
  <c r="P34" i="12"/>
  <c r="N34" i="12"/>
  <c r="K34" i="12"/>
  <c r="L34" i="12" s="1"/>
  <c r="J34" i="12"/>
  <c r="H34" i="12"/>
  <c r="F34" i="12"/>
  <c r="T33" i="12"/>
  <c r="P33" i="12"/>
  <c r="K33" i="12"/>
  <c r="L33" i="12" s="1"/>
  <c r="J33" i="12"/>
  <c r="H33" i="12"/>
  <c r="F33" i="12"/>
  <c r="T32" i="12"/>
  <c r="P32" i="12"/>
  <c r="N32" i="12"/>
  <c r="K32" i="12"/>
  <c r="L32" i="12" s="1"/>
  <c r="J32" i="12"/>
  <c r="H32" i="12"/>
  <c r="F32" i="12"/>
  <c r="T31" i="12"/>
  <c r="P31" i="12"/>
  <c r="L31" i="12"/>
  <c r="K31" i="12"/>
  <c r="J31" i="12"/>
  <c r="H31" i="12"/>
  <c r="F31" i="12"/>
  <c r="T30" i="12"/>
  <c r="P30" i="12"/>
  <c r="N30" i="12"/>
  <c r="L30" i="12"/>
  <c r="K30" i="12"/>
  <c r="J30" i="12"/>
  <c r="H30" i="12"/>
  <c r="F30" i="12"/>
  <c r="T29" i="12"/>
  <c r="P29" i="12"/>
  <c r="K29" i="12"/>
  <c r="L29" i="12" s="1"/>
  <c r="J29" i="12"/>
  <c r="H29" i="12"/>
  <c r="F29" i="12"/>
  <c r="T28" i="12"/>
  <c r="P28" i="12"/>
  <c r="N28" i="12"/>
  <c r="K28" i="12"/>
  <c r="L28" i="12" s="1"/>
  <c r="J28" i="12"/>
  <c r="H28" i="12"/>
  <c r="F28" i="12"/>
  <c r="T27" i="12"/>
  <c r="P27" i="12"/>
  <c r="K27" i="12"/>
  <c r="L27" i="12" s="1"/>
  <c r="J27" i="12"/>
  <c r="H27" i="12"/>
  <c r="F27" i="12"/>
  <c r="T26" i="12"/>
  <c r="P26" i="12"/>
  <c r="N26" i="12"/>
  <c r="K26" i="12"/>
  <c r="L26" i="12" s="1"/>
  <c r="J26" i="12"/>
  <c r="H26" i="12"/>
  <c r="F26" i="12"/>
  <c r="T25" i="12"/>
  <c r="P25" i="12"/>
  <c r="K25" i="12"/>
  <c r="L25" i="12" s="1"/>
  <c r="J25" i="12"/>
  <c r="H25" i="12"/>
  <c r="F25" i="12"/>
  <c r="T24" i="12"/>
  <c r="P24" i="12"/>
  <c r="N24" i="12"/>
  <c r="K24" i="12"/>
  <c r="L24" i="12" s="1"/>
  <c r="J24" i="12"/>
  <c r="H24" i="12"/>
  <c r="F24" i="12"/>
  <c r="T23" i="12"/>
  <c r="P23" i="12"/>
  <c r="K23" i="12"/>
  <c r="L23" i="12" s="1"/>
  <c r="J23" i="12"/>
  <c r="H23" i="12"/>
  <c r="F23" i="12"/>
  <c r="T22" i="12"/>
  <c r="P22" i="12"/>
  <c r="N22" i="12"/>
  <c r="K22" i="12"/>
  <c r="L22" i="12" s="1"/>
  <c r="J22" i="12"/>
  <c r="H22" i="12"/>
  <c r="F22" i="12"/>
  <c r="T21" i="12"/>
  <c r="P21" i="12"/>
  <c r="K21" i="12"/>
  <c r="L21" i="12" s="1"/>
  <c r="J21" i="12"/>
  <c r="H21" i="12"/>
  <c r="F21" i="12"/>
  <c r="T20" i="12"/>
  <c r="P20" i="12"/>
  <c r="N20" i="12"/>
  <c r="K20" i="12"/>
  <c r="L20" i="12" s="1"/>
  <c r="J20" i="12"/>
  <c r="H20" i="12"/>
  <c r="F20" i="12"/>
  <c r="T19" i="12"/>
  <c r="P19" i="12"/>
  <c r="K19" i="12"/>
  <c r="L19" i="12" s="1"/>
  <c r="J19" i="12"/>
  <c r="H19" i="12"/>
  <c r="F19" i="12"/>
  <c r="T18" i="12"/>
  <c r="P18" i="12"/>
  <c r="N18" i="12"/>
  <c r="K18" i="12"/>
  <c r="L18" i="12" s="1"/>
  <c r="J18" i="12"/>
  <c r="H18" i="12"/>
  <c r="F18" i="12"/>
  <c r="T17" i="12"/>
  <c r="P17" i="12"/>
  <c r="K17" i="12"/>
  <c r="L17" i="12" s="1"/>
  <c r="J17" i="12"/>
  <c r="H17" i="12"/>
  <c r="F17" i="12"/>
  <c r="T16" i="12"/>
  <c r="P16" i="12"/>
  <c r="N16" i="12"/>
  <c r="K16" i="12"/>
  <c r="L16" i="12" s="1"/>
  <c r="J16" i="12"/>
  <c r="H16" i="12"/>
  <c r="F16" i="12"/>
  <c r="T15" i="12"/>
  <c r="P15" i="12"/>
  <c r="K15" i="12"/>
  <c r="L15" i="12" s="1"/>
  <c r="J15" i="12"/>
  <c r="H15" i="12"/>
  <c r="F15" i="12"/>
  <c r="T14" i="12"/>
  <c r="P14" i="12"/>
  <c r="N14" i="12"/>
  <c r="K14" i="12"/>
  <c r="L14" i="12" s="1"/>
  <c r="J14" i="12"/>
  <c r="H14" i="12"/>
  <c r="F14" i="12"/>
  <c r="T13" i="12"/>
  <c r="P13" i="12"/>
  <c r="K13" i="12"/>
  <c r="L13" i="12" s="1"/>
  <c r="J13" i="12"/>
  <c r="H13" i="12"/>
  <c r="F13" i="12"/>
  <c r="T12" i="12"/>
  <c r="P12" i="12"/>
  <c r="N12" i="12"/>
  <c r="K12" i="12"/>
  <c r="L12" i="12" s="1"/>
  <c r="J12" i="12"/>
  <c r="H12" i="12"/>
  <c r="F12" i="12"/>
  <c r="T11" i="12"/>
  <c r="P11" i="12"/>
  <c r="K11" i="12"/>
  <c r="L11" i="12" s="1"/>
  <c r="J11" i="12"/>
  <c r="H11" i="12"/>
  <c r="F11" i="12"/>
  <c r="T10" i="12"/>
  <c r="P10" i="12"/>
  <c r="N10" i="12"/>
  <c r="K10" i="12"/>
  <c r="L10" i="12" s="1"/>
  <c r="J10" i="12"/>
  <c r="H10" i="12"/>
  <c r="F10" i="12"/>
  <c r="T9" i="12"/>
  <c r="P9" i="12"/>
  <c r="K9" i="12"/>
  <c r="L9" i="12" s="1"/>
  <c r="J9" i="12"/>
  <c r="H9" i="12"/>
  <c r="F9" i="12"/>
  <c r="T8" i="12"/>
  <c r="P8" i="12"/>
  <c r="N8" i="12"/>
  <c r="K8" i="12"/>
  <c r="L8" i="12" s="1"/>
  <c r="J8" i="12"/>
  <c r="H8" i="12"/>
  <c r="F8" i="12"/>
  <c r="T7" i="12"/>
  <c r="P7" i="12"/>
  <c r="K7" i="12"/>
  <c r="L7" i="12" s="1"/>
  <c r="J7" i="12"/>
  <c r="H7" i="12"/>
  <c r="F7" i="12"/>
  <c r="P64" i="11"/>
  <c r="N64" i="11"/>
  <c r="F64" i="11"/>
  <c r="P63" i="11"/>
  <c r="F63" i="11"/>
  <c r="P62" i="11"/>
  <c r="N62" i="11"/>
  <c r="F62" i="11"/>
  <c r="P61" i="11"/>
  <c r="F61" i="11"/>
  <c r="T60" i="11"/>
  <c r="P60" i="11"/>
  <c r="N60" i="11"/>
  <c r="K60" i="11"/>
  <c r="L60" i="11" s="1"/>
  <c r="J60" i="11"/>
  <c r="H60" i="11"/>
  <c r="F60" i="11"/>
  <c r="T59" i="11"/>
  <c r="P59" i="11"/>
  <c r="K59" i="11"/>
  <c r="L59" i="11" s="1"/>
  <c r="J59" i="11"/>
  <c r="H59" i="11"/>
  <c r="F59" i="11"/>
  <c r="T58" i="11"/>
  <c r="P58" i="11"/>
  <c r="N58" i="11"/>
  <c r="K58" i="11"/>
  <c r="L58" i="11" s="1"/>
  <c r="J58" i="11"/>
  <c r="H58" i="11"/>
  <c r="F58" i="11"/>
  <c r="T57" i="11"/>
  <c r="P57" i="11"/>
  <c r="K57" i="11"/>
  <c r="L57" i="11" s="1"/>
  <c r="J57" i="11"/>
  <c r="H57" i="11"/>
  <c r="F57" i="11"/>
  <c r="T56" i="11"/>
  <c r="P56" i="11"/>
  <c r="N56" i="11"/>
  <c r="K56" i="11"/>
  <c r="L56" i="11" s="1"/>
  <c r="J56" i="11"/>
  <c r="H56" i="11"/>
  <c r="F56" i="11"/>
  <c r="T55" i="11"/>
  <c r="P55" i="11"/>
  <c r="K55" i="11"/>
  <c r="L55" i="11" s="1"/>
  <c r="J55" i="11"/>
  <c r="H55" i="11"/>
  <c r="F55" i="11"/>
  <c r="T54" i="11"/>
  <c r="P54" i="11"/>
  <c r="N54" i="11"/>
  <c r="K54" i="11"/>
  <c r="L54" i="11" s="1"/>
  <c r="J54" i="11"/>
  <c r="H54" i="11"/>
  <c r="F54" i="11"/>
  <c r="T53" i="11"/>
  <c r="P53" i="11"/>
  <c r="K53" i="11"/>
  <c r="L53" i="11" s="1"/>
  <c r="J53" i="11"/>
  <c r="H53" i="11"/>
  <c r="F53" i="11"/>
  <c r="T52" i="11"/>
  <c r="P52" i="11"/>
  <c r="N52" i="11"/>
  <c r="K52" i="11"/>
  <c r="L52" i="11" s="1"/>
  <c r="J52" i="11"/>
  <c r="H52" i="11"/>
  <c r="F52" i="11"/>
  <c r="T51" i="11"/>
  <c r="P51" i="11"/>
  <c r="K51" i="11"/>
  <c r="L51" i="11" s="1"/>
  <c r="J51" i="11"/>
  <c r="H51" i="11"/>
  <c r="F51" i="11"/>
  <c r="T50" i="11"/>
  <c r="P50" i="11"/>
  <c r="N50" i="11"/>
  <c r="K50" i="11"/>
  <c r="L50" i="11" s="1"/>
  <c r="J50" i="11"/>
  <c r="H50" i="11"/>
  <c r="F50" i="11"/>
  <c r="T49" i="11"/>
  <c r="P49" i="11"/>
  <c r="K49" i="11"/>
  <c r="L49" i="11" s="1"/>
  <c r="J49" i="11"/>
  <c r="H49" i="11"/>
  <c r="F49" i="11"/>
  <c r="T48" i="11"/>
  <c r="P48" i="11"/>
  <c r="N48" i="11"/>
  <c r="K48" i="11"/>
  <c r="L48" i="11" s="1"/>
  <c r="J48" i="11"/>
  <c r="H48" i="11"/>
  <c r="F48" i="11"/>
  <c r="T47" i="11"/>
  <c r="P47" i="11"/>
  <c r="K47" i="11"/>
  <c r="L47" i="11" s="1"/>
  <c r="J47" i="11"/>
  <c r="H47" i="11"/>
  <c r="F47" i="11"/>
  <c r="T46" i="11"/>
  <c r="P46" i="11"/>
  <c r="N46" i="11"/>
  <c r="K46" i="11"/>
  <c r="L46" i="11" s="1"/>
  <c r="J46" i="11"/>
  <c r="H46" i="11"/>
  <c r="F46" i="11"/>
  <c r="T45" i="11"/>
  <c r="P45" i="11"/>
  <c r="K45" i="11"/>
  <c r="L45" i="11" s="1"/>
  <c r="J45" i="11"/>
  <c r="H45" i="11"/>
  <c r="F45" i="11"/>
  <c r="T44" i="11"/>
  <c r="P44" i="11"/>
  <c r="N44" i="11"/>
  <c r="K44" i="11"/>
  <c r="L44" i="11" s="1"/>
  <c r="J44" i="11"/>
  <c r="H44" i="11"/>
  <c r="F44" i="11"/>
  <c r="T43" i="11"/>
  <c r="P43" i="11"/>
  <c r="K43" i="11"/>
  <c r="L43" i="11" s="1"/>
  <c r="J43" i="11"/>
  <c r="H43" i="11"/>
  <c r="F43" i="11"/>
  <c r="T42" i="11"/>
  <c r="P42" i="11"/>
  <c r="N42" i="11"/>
  <c r="K42" i="11"/>
  <c r="L42" i="11" s="1"/>
  <c r="J42" i="11"/>
  <c r="H42" i="11"/>
  <c r="F42" i="11"/>
  <c r="T41" i="11"/>
  <c r="P41" i="11"/>
  <c r="K41" i="11"/>
  <c r="L41" i="11" s="1"/>
  <c r="J41" i="11"/>
  <c r="H41" i="11"/>
  <c r="F41" i="11"/>
  <c r="T40" i="11"/>
  <c r="P40" i="11"/>
  <c r="N40" i="11"/>
  <c r="K40" i="11"/>
  <c r="L40" i="11" s="1"/>
  <c r="J40" i="11"/>
  <c r="H40" i="11"/>
  <c r="F40" i="11"/>
  <c r="T39" i="11"/>
  <c r="P39" i="11"/>
  <c r="K39" i="11"/>
  <c r="L39" i="11" s="1"/>
  <c r="J39" i="11"/>
  <c r="H39" i="11"/>
  <c r="F39" i="11"/>
  <c r="T38" i="11"/>
  <c r="P38" i="11"/>
  <c r="N38" i="11"/>
  <c r="K38" i="11"/>
  <c r="L38" i="11" s="1"/>
  <c r="J38" i="11"/>
  <c r="H38" i="11"/>
  <c r="F38" i="11"/>
  <c r="T37" i="11"/>
  <c r="P37" i="11"/>
  <c r="K37" i="11"/>
  <c r="L37" i="11" s="1"/>
  <c r="J37" i="11"/>
  <c r="H37" i="11"/>
  <c r="F37" i="11"/>
  <c r="T36" i="11"/>
  <c r="P36" i="11"/>
  <c r="N36" i="11"/>
  <c r="K36" i="11"/>
  <c r="L36" i="11" s="1"/>
  <c r="J36" i="11"/>
  <c r="H36" i="11"/>
  <c r="F36" i="11"/>
  <c r="T35" i="11"/>
  <c r="P35" i="11"/>
  <c r="K35" i="11"/>
  <c r="L35" i="11" s="1"/>
  <c r="J35" i="11"/>
  <c r="H35" i="11"/>
  <c r="F35" i="11"/>
  <c r="T34" i="11"/>
  <c r="P34" i="11"/>
  <c r="N34" i="11"/>
  <c r="K34" i="11"/>
  <c r="L34" i="11" s="1"/>
  <c r="J34" i="11"/>
  <c r="H34" i="11"/>
  <c r="F34" i="11"/>
  <c r="T33" i="11"/>
  <c r="P33" i="11"/>
  <c r="K33" i="11"/>
  <c r="L33" i="11" s="1"/>
  <c r="J33" i="11"/>
  <c r="H33" i="11"/>
  <c r="F33" i="11"/>
  <c r="T32" i="11"/>
  <c r="P32" i="11"/>
  <c r="N32" i="11"/>
  <c r="K32" i="11"/>
  <c r="L32" i="11" s="1"/>
  <c r="J32" i="11"/>
  <c r="H32" i="11"/>
  <c r="F32" i="11"/>
  <c r="T31" i="11"/>
  <c r="P31" i="11"/>
  <c r="K31" i="11"/>
  <c r="L31" i="11" s="1"/>
  <c r="J31" i="11"/>
  <c r="H31" i="11"/>
  <c r="F31" i="11"/>
  <c r="T30" i="11"/>
  <c r="P30" i="11"/>
  <c r="N30" i="11"/>
  <c r="K30" i="11"/>
  <c r="L30" i="11" s="1"/>
  <c r="J30" i="11"/>
  <c r="H30" i="11"/>
  <c r="F30" i="11"/>
  <c r="T29" i="11"/>
  <c r="P29" i="11"/>
  <c r="K29" i="11"/>
  <c r="L29" i="11" s="1"/>
  <c r="J29" i="11"/>
  <c r="H29" i="11"/>
  <c r="F29" i="11"/>
  <c r="T28" i="11"/>
  <c r="P28" i="11"/>
  <c r="N28" i="11"/>
  <c r="K28" i="11"/>
  <c r="L28" i="11" s="1"/>
  <c r="J28" i="11"/>
  <c r="H28" i="11"/>
  <c r="F28" i="11"/>
  <c r="T27" i="11"/>
  <c r="P27" i="11"/>
  <c r="K27" i="11"/>
  <c r="L27" i="11" s="1"/>
  <c r="J27" i="11"/>
  <c r="H27" i="11"/>
  <c r="F27" i="11"/>
  <c r="T26" i="11"/>
  <c r="P26" i="11"/>
  <c r="N26" i="11"/>
  <c r="K26" i="11"/>
  <c r="L26" i="11" s="1"/>
  <c r="J26" i="11"/>
  <c r="H26" i="11"/>
  <c r="F26" i="11"/>
  <c r="T25" i="11"/>
  <c r="P25" i="11"/>
  <c r="K25" i="11"/>
  <c r="L25" i="11" s="1"/>
  <c r="J25" i="11"/>
  <c r="H25" i="11"/>
  <c r="F25" i="11"/>
  <c r="T24" i="11"/>
  <c r="P24" i="11"/>
  <c r="N24" i="11"/>
  <c r="K24" i="11"/>
  <c r="L24" i="11" s="1"/>
  <c r="J24" i="11"/>
  <c r="H24" i="11"/>
  <c r="F24" i="11"/>
  <c r="T23" i="11"/>
  <c r="P23" i="11"/>
  <c r="K23" i="11"/>
  <c r="L23" i="11" s="1"/>
  <c r="J23" i="11"/>
  <c r="H23" i="11"/>
  <c r="F23" i="11"/>
  <c r="T22" i="11"/>
  <c r="P22" i="11"/>
  <c r="N22" i="11"/>
  <c r="K22" i="11"/>
  <c r="L22" i="11" s="1"/>
  <c r="J22" i="11"/>
  <c r="H22" i="11"/>
  <c r="F22" i="11"/>
  <c r="T21" i="11"/>
  <c r="P21" i="11"/>
  <c r="K21" i="11"/>
  <c r="L21" i="11" s="1"/>
  <c r="J21" i="11"/>
  <c r="H21" i="11"/>
  <c r="F21" i="11"/>
  <c r="T20" i="11"/>
  <c r="P20" i="11"/>
  <c r="N20" i="11"/>
  <c r="K20" i="11"/>
  <c r="L20" i="11" s="1"/>
  <c r="J20" i="11"/>
  <c r="H20" i="11"/>
  <c r="F20" i="11"/>
  <c r="T19" i="11"/>
  <c r="P19" i="11"/>
  <c r="K19" i="11"/>
  <c r="L19" i="11" s="1"/>
  <c r="J19" i="11"/>
  <c r="H19" i="11"/>
  <c r="F19" i="11"/>
  <c r="T18" i="11"/>
  <c r="P18" i="11"/>
  <c r="N18" i="11"/>
  <c r="K18" i="11"/>
  <c r="L18" i="11" s="1"/>
  <c r="J18" i="11"/>
  <c r="H18" i="11"/>
  <c r="F18" i="11"/>
  <c r="T17" i="11"/>
  <c r="P17" i="11"/>
  <c r="K17" i="11"/>
  <c r="L17" i="11" s="1"/>
  <c r="J17" i="11"/>
  <c r="H17" i="11"/>
  <c r="F17" i="11"/>
  <c r="T16" i="11"/>
  <c r="P16" i="11"/>
  <c r="N16" i="11"/>
  <c r="K16" i="11"/>
  <c r="L16" i="11" s="1"/>
  <c r="J16" i="11"/>
  <c r="H16" i="11"/>
  <c r="F16" i="11"/>
  <c r="T15" i="11"/>
  <c r="P15" i="11"/>
  <c r="K15" i="11"/>
  <c r="L15" i="11" s="1"/>
  <c r="J15" i="11"/>
  <c r="H15" i="11"/>
  <c r="F15" i="11"/>
  <c r="T14" i="11"/>
  <c r="P14" i="11"/>
  <c r="N14" i="11"/>
  <c r="K14" i="11"/>
  <c r="L14" i="11" s="1"/>
  <c r="J14" i="11"/>
  <c r="H14" i="11"/>
  <c r="F14" i="11"/>
  <c r="T13" i="11"/>
  <c r="P13" i="11"/>
  <c r="K13" i="11"/>
  <c r="L13" i="11" s="1"/>
  <c r="J13" i="11"/>
  <c r="H13" i="11"/>
  <c r="F13" i="11"/>
  <c r="T12" i="11"/>
  <c r="P12" i="11"/>
  <c r="N12" i="11"/>
  <c r="K12" i="11"/>
  <c r="L12" i="11" s="1"/>
  <c r="J12" i="11"/>
  <c r="H12" i="11"/>
  <c r="F12" i="11"/>
  <c r="T11" i="11"/>
  <c r="P11" i="11"/>
  <c r="K11" i="11"/>
  <c r="L11" i="11" s="1"/>
  <c r="J11" i="11"/>
  <c r="H11" i="11"/>
  <c r="F11" i="11"/>
  <c r="T10" i="11"/>
  <c r="P10" i="11"/>
  <c r="N10" i="11"/>
  <c r="K10" i="11"/>
  <c r="L10" i="11" s="1"/>
  <c r="J10" i="11"/>
  <c r="H10" i="11"/>
  <c r="F10" i="11"/>
  <c r="T9" i="11"/>
  <c r="P9" i="11"/>
  <c r="K9" i="11"/>
  <c r="L9" i="11" s="1"/>
  <c r="J9" i="11"/>
  <c r="H9" i="11"/>
  <c r="F9" i="11"/>
  <c r="T8" i="11"/>
  <c r="P8" i="11"/>
  <c r="N8" i="11"/>
  <c r="K8" i="11"/>
  <c r="L8" i="11" s="1"/>
  <c r="J8" i="11"/>
  <c r="H8" i="11"/>
  <c r="F8" i="11"/>
  <c r="T7" i="11"/>
  <c r="P7" i="11"/>
  <c r="K7" i="11"/>
  <c r="L7" i="11" s="1"/>
  <c r="J7" i="11"/>
  <c r="H7" i="11"/>
  <c r="F7" i="11"/>
  <c r="E52" i="9" l="1"/>
  <c r="F51" i="9"/>
  <c r="F48" i="9"/>
  <c r="F46" i="9"/>
  <c r="F21" i="9"/>
  <c r="F18" i="9"/>
  <c r="D48" i="9"/>
  <c r="D46" i="9"/>
  <c r="C52" i="9"/>
  <c r="D51" i="9"/>
  <c r="D21" i="9"/>
  <c r="D18" i="9"/>
  <c r="M64" i="9" l="1"/>
  <c r="M63" i="9"/>
  <c r="M61" i="9"/>
  <c r="M60" i="9"/>
  <c r="M58" i="9"/>
  <c r="M57" i="9"/>
  <c r="M55" i="9"/>
  <c r="M54" i="9"/>
  <c r="M39" i="9"/>
  <c r="M38" i="9"/>
  <c r="M27" i="9"/>
  <c r="M26" i="9"/>
  <c r="M24" i="9"/>
  <c r="M12" i="9"/>
  <c r="M11" i="9"/>
  <c r="M10" i="9"/>
  <c r="M8" i="9"/>
  <c r="K8" i="9"/>
  <c r="K64" i="9"/>
  <c r="K60" i="9"/>
  <c r="K57" i="9"/>
  <c r="K41" i="9"/>
  <c r="K42" i="9"/>
  <c r="K43" i="9"/>
  <c r="K44" i="9"/>
  <c r="K47" i="9"/>
  <c r="K49" i="9"/>
  <c r="K50" i="9"/>
  <c r="K38" i="9"/>
  <c r="K30" i="9"/>
  <c r="K31" i="9"/>
  <c r="K32" i="9"/>
  <c r="K33" i="9"/>
  <c r="K34" i="9"/>
  <c r="K35" i="9"/>
  <c r="K36" i="9"/>
  <c r="K14" i="9"/>
  <c r="K15" i="9"/>
  <c r="K16" i="9"/>
  <c r="K17" i="9"/>
  <c r="K19" i="9"/>
  <c r="K20" i="9"/>
  <c r="K10" i="9"/>
  <c r="K11" i="9"/>
  <c r="G9" i="9" l="1"/>
  <c r="G13" i="9"/>
  <c r="G23" i="9"/>
  <c r="G28" i="9"/>
  <c r="G37" i="9"/>
  <c r="G40" i="9"/>
  <c r="G52" i="9"/>
  <c r="G56" i="9"/>
  <c r="G59" i="9"/>
  <c r="G62" i="9"/>
  <c r="G65" i="9"/>
  <c r="G68" i="9"/>
  <c r="G69" i="9"/>
  <c r="G70" i="9"/>
  <c r="G71" i="9"/>
  <c r="G72" i="9"/>
  <c r="G74" i="9"/>
  <c r="G77" i="9"/>
  <c r="C65" i="9" l="1"/>
  <c r="I77" i="9" l="1"/>
  <c r="I74" i="9"/>
  <c r="I72" i="9"/>
  <c r="I71" i="9"/>
  <c r="I70" i="9"/>
  <c r="I69" i="9"/>
  <c r="I65" i="9"/>
  <c r="E65" i="9"/>
  <c r="J64" i="9"/>
  <c r="N64" i="9" s="1"/>
  <c r="Q64" i="9" s="1"/>
  <c r="F64" i="9"/>
  <c r="D64" i="9"/>
  <c r="K63" i="9"/>
  <c r="J63" i="9"/>
  <c r="N63" i="9" s="1"/>
  <c r="Q63" i="9" s="1"/>
  <c r="F63" i="9"/>
  <c r="D63" i="9"/>
  <c r="I62" i="9"/>
  <c r="E62" i="9"/>
  <c r="C62" i="9"/>
  <c r="K61" i="9"/>
  <c r="J61" i="9"/>
  <c r="N61" i="9" s="1"/>
  <c r="Q61" i="9" s="1"/>
  <c r="F61" i="9"/>
  <c r="D61" i="9"/>
  <c r="J60" i="9"/>
  <c r="J62" i="9" s="1"/>
  <c r="F60" i="9"/>
  <c r="D60" i="9"/>
  <c r="I59" i="9"/>
  <c r="E59" i="9"/>
  <c r="C59" i="9"/>
  <c r="K58" i="9"/>
  <c r="J58" i="9"/>
  <c r="N58" i="9" s="1"/>
  <c r="Q58" i="9" s="1"/>
  <c r="F58" i="9"/>
  <c r="D58" i="9"/>
  <c r="J57" i="9"/>
  <c r="J59" i="9" s="1"/>
  <c r="F57" i="9"/>
  <c r="D57" i="9"/>
  <c r="I56" i="9"/>
  <c r="E56" i="9"/>
  <c r="C56" i="9"/>
  <c r="K55" i="9"/>
  <c r="J55" i="9"/>
  <c r="N55" i="9" s="1"/>
  <c r="Q55" i="9" s="1"/>
  <c r="F55" i="9"/>
  <c r="D55" i="9"/>
  <c r="K54" i="9"/>
  <c r="J54" i="9"/>
  <c r="N54" i="9" s="1"/>
  <c r="Q54" i="9" s="1"/>
  <c r="P54" i="9"/>
  <c r="F54" i="9"/>
  <c r="D54" i="9"/>
  <c r="K53" i="9"/>
  <c r="J53" i="9"/>
  <c r="N53" i="9" s="1"/>
  <c r="Q53" i="9" s="1"/>
  <c r="H53" i="9"/>
  <c r="M53" i="9" s="1"/>
  <c r="F53" i="9"/>
  <c r="D53" i="9"/>
  <c r="I52" i="9"/>
  <c r="J50" i="9"/>
  <c r="M50" i="9"/>
  <c r="F50" i="9"/>
  <c r="D50" i="9"/>
  <c r="J49" i="9"/>
  <c r="M49" i="9"/>
  <c r="F49" i="9"/>
  <c r="D49" i="9"/>
  <c r="J47" i="9"/>
  <c r="M47" i="9"/>
  <c r="F47" i="9"/>
  <c r="D47" i="9"/>
  <c r="K45" i="9"/>
  <c r="L72" i="9" s="1"/>
  <c r="J45" i="9"/>
  <c r="N45" i="9" s="1"/>
  <c r="M45" i="9"/>
  <c r="F45" i="9"/>
  <c r="D45" i="9"/>
  <c r="K71" i="9"/>
  <c r="J44" i="9"/>
  <c r="N44" i="9" s="1"/>
  <c r="M44" i="9"/>
  <c r="F44" i="9"/>
  <c r="D44" i="9"/>
  <c r="J43" i="9"/>
  <c r="N43" i="9" s="1"/>
  <c r="M43" i="9"/>
  <c r="F43" i="9"/>
  <c r="D43" i="9"/>
  <c r="L42" i="9"/>
  <c r="L52" i="9" s="1"/>
  <c r="J42" i="9"/>
  <c r="N42" i="9" s="1"/>
  <c r="H42" i="9"/>
  <c r="F42" i="9"/>
  <c r="D42" i="9"/>
  <c r="J41" i="9"/>
  <c r="M41" i="9"/>
  <c r="F41" i="9"/>
  <c r="D41" i="9"/>
  <c r="I40" i="9"/>
  <c r="E40" i="9"/>
  <c r="C40" i="9"/>
  <c r="K39" i="9"/>
  <c r="J39" i="9"/>
  <c r="F39" i="9"/>
  <c r="D39" i="9"/>
  <c r="J38" i="9"/>
  <c r="F38" i="9"/>
  <c r="D38" i="9"/>
  <c r="I37" i="9"/>
  <c r="E37" i="9"/>
  <c r="C37" i="9"/>
  <c r="J36" i="9"/>
  <c r="N36" i="9" s="1"/>
  <c r="Q36" i="9" s="1"/>
  <c r="F36" i="9"/>
  <c r="D36" i="9"/>
  <c r="L35" i="9"/>
  <c r="J35" i="9"/>
  <c r="N35" i="9" s="1"/>
  <c r="Q35" i="9" s="1"/>
  <c r="H35" i="9"/>
  <c r="M35" i="9" s="1"/>
  <c r="P35" i="9" s="1"/>
  <c r="F35" i="9"/>
  <c r="D35" i="9"/>
  <c r="J34" i="9"/>
  <c r="N34" i="9" s="1"/>
  <c r="Q34" i="9" s="1"/>
  <c r="F34" i="9"/>
  <c r="D34" i="9"/>
  <c r="J33" i="9"/>
  <c r="N33" i="9" s="1"/>
  <c r="Q33" i="9" s="1"/>
  <c r="F33" i="9"/>
  <c r="D33" i="9"/>
  <c r="J32" i="9"/>
  <c r="N32" i="9" s="1"/>
  <c r="Q32" i="9" s="1"/>
  <c r="M32" i="9"/>
  <c r="F32" i="9"/>
  <c r="D32" i="9"/>
  <c r="J31" i="9"/>
  <c r="N31" i="9" s="1"/>
  <c r="Q31" i="9" s="1"/>
  <c r="F31" i="9"/>
  <c r="D31" i="9"/>
  <c r="J30" i="9"/>
  <c r="N30" i="9" s="1"/>
  <c r="Q30" i="9" s="1"/>
  <c r="M30" i="9"/>
  <c r="F30" i="9"/>
  <c r="D30" i="9"/>
  <c r="K29" i="9"/>
  <c r="J29" i="9"/>
  <c r="N29" i="9" s="1"/>
  <c r="Q29" i="9" s="1"/>
  <c r="M29" i="9"/>
  <c r="F29" i="9"/>
  <c r="D29" i="9"/>
  <c r="I28" i="9"/>
  <c r="E28" i="9"/>
  <c r="C28" i="9"/>
  <c r="K27" i="9"/>
  <c r="J27" i="9"/>
  <c r="N27" i="9" s="1"/>
  <c r="Q27" i="9" s="1"/>
  <c r="F27" i="9"/>
  <c r="D27" i="9"/>
  <c r="K26" i="9"/>
  <c r="J26" i="9"/>
  <c r="N26" i="9" s="1"/>
  <c r="Q26" i="9" s="1"/>
  <c r="F26" i="9"/>
  <c r="D26" i="9"/>
  <c r="K25" i="9"/>
  <c r="J25" i="9"/>
  <c r="N25" i="9" s="1"/>
  <c r="Q25" i="9" s="1"/>
  <c r="H25" i="9"/>
  <c r="M25" i="9" s="1"/>
  <c r="F25" i="9"/>
  <c r="D25" i="9"/>
  <c r="K24" i="9"/>
  <c r="J24" i="9"/>
  <c r="F24" i="9"/>
  <c r="D24" i="9"/>
  <c r="I23" i="9"/>
  <c r="E23" i="9"/>
  <c r="C23" i="9"/>
  <c r="K22" i="9"/>
  <c r="J22" i="9"/>
  <c r="N22" i="9" s="1"/>
  <c r="Q22" i="9" s="1"/>
  <c r="M22" i="9"/>
  <c r="F22" i="9"/>
  <c r="D22" i="9"/>
  <c r="J20" i="9"/>
  <c r="N20" i="9" s="1"/>
  <c r="M20" i="9"/>
  <c r="F20" i="9"/>
  <c r="D20" i="9"/>
  <c r="J19" i="9"/>
  <c r="N19" i="9" s="1"/>
  <c r="M19" i="9"/>
  <c r="F19" i="9"/>
  <c r="D19" i="9"/>
  <c r="J17" i="9"/>
  <c r="N17" i="9" s="1"/>
  <c r="Q17" i="9" s="1"/>
  <c r="M17" i="9"/>
  <c r="F17" i="9"/>
  <c r="D17" i="9"/>
  <c r="J16" i="9"/>
  <c r="N16" i="9" s="1"/>
  <c r="Q16" i="9" s="1"/>
  <c r="M16" i="9"/>
  <c r="F16" i="9"/>
  <c r="D16" i="9"/>
  <c r="J15" i="9"/>
  <c r="M15" i="9"/>
  <c r="F15" i="9"/>
  <c r="D15" i="9"/>
  <c r="J14" i="9"/>
  <c r="M14" i="9"/>
  <c r="F14" i="9"/>
  <c r="D14" i="9"/>
  <c r="I13" i="9"/>
  <c r="E13" i="9"/>
  <c r="C13" i="9"/>
  <c r="K12" i="9"/>
  <c r="J12" i="9"/>
  <c r="N12" i="9" s="1"/>
  <c r="Q12" i="9" s="1"/>
  <c r="F12" i="9"/>
  <c r="D12" i="9"/>
  <c r="K74" i="9"/>
  <c r="J11" i="9"/>
  <c r="J74" i="9" s="1"/>
  <c r="P11" i="9"/>
  <c r="F11" i="9"/>
  <c r="D11" i="9"/>
  <c r="P10" i="9"/>
  <c r="F10" i="9"/>
  <c r="D10" i="9"/>
  <c r="I9" i="9"/>
  <c r="E9" i="9"/>
  <c r="C9" i="9"/>
  <c r="J8" i="9"/>
  <c r="J9" i="9" s="1"/>
  <c r="F8" i="9"/>
  <c r="F9" i="9" s="1"/>
  <c r="D8" i="9"/>
  <c r="D9" i="9" s="1"/>
  <c r="M42" i="9" l="1"/>
  <c r="H52" i="9"/>
  <c r="I78" i="9"/>
  <c r="M34" i="9"/>
  <c r="P34" i="9" s="1"/>
  <c r="R34" i="9" s="1"/>
  <c r="M36" i="9"/>
  <c r="O36" i="9" s="1"/>
  <c r="M33" i="9"/>
  <c r="P33" i="9" s="1"/>
  <c r="R33" i="9" s="1"/>
  <c r="M31" i="9"/>
  <c r="P31" i="9" s="1"/>
  <c r="R31" i="9" s="1"/>
  <c r="N15" i="9"/>
  <c r="Q15" i="9" s="1"/>
  <c r="O64" i="9"/>
  <c r="K65" i="9"/>
  <c r="H56" i="9"/>
  <c r="D59" i="9"/>
  <c r="H13" i="9"/>
  <c r="H72" i="9"/>
  <c r="N11" i="9"/>
  <c r="Q11" i="9" s="1"/>
  <c r="R11" i="9" s="1"/>
  <c r="H77" i="9"/>
  <c r="F56" i="9"/>
  <c r="L65" i="9"/>
  <c r="J65" i="9"/>
  <c r="K13" i="9"/>
  <c r="J13" i="9"/>
  <c r="D40" i="9"/>
  <c r="F62" i="9"/>
  <c r="O32" i="9"/>
  <c r="J56" i="9"/>
  <c r="F23" i="9"/>
  <c r="F59" i="9"/>
  <c r="H37" i="9"/>
  <c r="F40" i="9"/>
  <c r="D65" i="9"/>
  <c r="J77" i="9"/>
  <c r="J37" i="9"/>
  <c r="H40" i="9"/>
  <c r="D52" i="9"/>
  <c r="K56" i="9"/>
  <c r="F65" i="9"/>
  <c r="D23" i="9"/>
  <c r="K28" i="9"/>
  <c r="K37" i="9"/>
  <c r="O53" i="9"/>
  <c r="K62" i="9"/>
  <c r="H65" i="9"/>
  <c r="O55" i="9"/>
  <c r="L37" i="9"/>
  <c r="L53" i="9"/>
  <c r="L56" i="9" s="1"/>
  <c r="K67" i="9"/>
  <c r="Q10" i="9"/>
  <c r="K77" i="9"/>
  <c r="J52" i="9"/>
  <c r="J72" i="9"/>
  <c r="K72" i="9"/>
  <c r="F52" i="9"/>
  <c r="J70" i="9"/>
  <c r="O12" i="9"/>
  <c r="H23" i="9"/>
  <c r="K69" i="9"/>
  <c r="K78" i="9" s="1"/>
  <c r="K70" i="9"/>
  <c r="H74" i="9"/>
  <c r="D13" i="9"/>
  <c r="K23" i="9"/>
  <c r="H59" i="9"/>
  <c r="K52" i="9"/>
  <c r="F13" i="9"/>
  <c r="L74" i="9"/>
  <c r="D28" i="9"/>
  <c r="D37" i="9"/>
  <c r="D56" i="9"/>
  <c r="F28" i="9"/>
  <c r="F37" i="9"/>
  <c r="D62" i="9"/>
  <c r="O30" i="9"/>
  <c r="J28" i="9"/>
  <c r="J40" i="9"/>
  <c r="P43" i="9"/>
  <c r="O43" i="9"/>
  <c r="O58" i="9"/>
  <c r="P58" i="9"/>
  <c r="R58" i="9" s="1"/>
  <c r="P50" i="9"/>
  <c r="R35" i="9"/>
  <c r="P41" i="9"/>
  <c r="P15" i="9"/>
  <c r="P45" i="9"/>
  <c r="O45" i="9"/>
  <c r="P22" i="9"/>
  <c r="R22" i="9" s="1"/>
  <c r="O22" i="9"/>
  <c r="P19" i="9"/>
  <c r="P27" i="9"/>
  <c r="R27" i="9" s="1"/>
  <c r="O27" i="9"/>
  <c r="O16" i="9"/>
  <c r="P16" i="9"/>
  <c r="R16" i="9" s="1"/>
  <c r="P25" i="9"/>
  <c r="R25" i="9" s="1"/>
  <c r="O25" i="9"/>
  <c r="Q37" i="9"/>
  <c r="P39" i="9"/>
  <c r="P47" i="9"/>
  <c r="Q56" i="9"/>
  <c r="P61" i="9"/>
  <c r="R61" i="9" s="1"/>
  <c r="O61" i="9"/>
  <c r="P24" i="9"/>
  <c r="M28" i="9"/>
  <c r="P44" i="9"/>
  <c r="O44" i="9"/>
  <c r="P20" i="9"/>
  <c r="Q65" i="9"/>
  <c r="P8" i="9"/>
  <c r="M9" i="9"/>
  <c r="P42" i="9"/>
  <c r="O42" i="9"/>
  <c r="P17" i="9"/>
  <c r="R17" i="9" s="1"/>
  <c r="O17" i="9"/>
  <c r="P26" i="9"/>
  <c r="R26" i="9" s="1"/>
  <c r="O26" i="9"/>
  <c r="P49" i="9"/>
  <c r="R54" i="9"/>
  <c r="P60" i="9"/>
  <c r="M62" i="9"/>
  <c r="M56" i="9"/>
  <c r="N14" i="9"/>
  <c r="J23" i="9"/>
  <c r="N37" i="9"/>
  <c r="N38" i="9"/>
  <c r="N39" i="9"/>
  <c r="Q39" i="9" s="1"/>
  <c r="N56" i="9"/>
  <c r="N57" i="9"/>
  <c r="N65" i="9"/>
  <c r="O54" i="9"/>
  <c r="L70" i="9"/>
  <c r="O11" i="9"/>
  <c r="P32" i="9"/>
  <c r="R32" i="9" s="1"/>
  <c r="P55" i="9"/>
  <c r="R55" i="9" s="1"/>
  <c r="L59" i="9"/>
  <c r="H71" i="9"/>
  <c r="H9" i="9"/>
  <c r="L25" i="9"/>
  <c r="L69" i="9" s="1"/>
  <c r="H28" i="9"/>
  <c r="L71" i="9"/>
  <c r="L62" i="9"/>
  <c r="H62" i="9"/>
  <c r="K40" i="9"/>
  <c r="K59" i="9"/>
  <c r="H69" i="9"/>
  <c r="J69" i="9"/>
  <c r="J71" i="9"/>
  <c r="H70" i="9"/>
  <c r="O35" i="9"/>
  <c r="P30" i="9"/>
  <c r="R30" i="9" s="1"/>
  <c r="P53" i="9"/>
  <c r="P64" i="9"/>
  <c r="R64" i="9" s="1"/>
  <c r="N8" i="9"/>
  <c r="N24" i="9"/>
  <c r="N41" i="9"/>
  <c r="N60" i="9"/>
  <c r="O60" i="9" s="1"/>
  <c r="K9" i="9"/>
  <c r="O34" i="9" l="1"/>
  <c r="R15" i="9"/>
  <c r="O15" i="9"/>
  <c r="Q13" i="9"/>
  <c r="O33" i="9"/>
  <c r="M65" i="9"/>
  <c r="J78" i="9"/>
  <c r="H78" i="9"/>
  <c r="O31" i="9"/>
  <c r="M37" i="9"/>
  <c r="O37" i="9" s="1"/>
  <c r="P36" i="9"/>
  <c r="R36" i="9" s="1"/>
  <c r="L23" i="9"/>
  <c r="P12" i="9"/>
  <c r="R12" i="9" s="1"/>
  <c r="M13" i="9"/>
  <c r="P63" i="9"/>
  <c r="R63" i="9" s="1"/>
  <c r="L77" i="9"/>
  <c r="N13" i="9"/>
  <c r="R10" i="9"/>
  <c r="O63" i="9"/>
  <c r="O10" i="9"/>
  <c r="O65" i="9"/>
  <c r="P29" i="9"/>
  <c r="O29" i="9"/>
  <c r="L40" i="9"/>
  <c r="L13" i="9"/>
  <c r="P9" i="9"/>
  <c r="L28" i="9"/>
  <c r="M23" i="9"/>
  <c r="P14" i="9"/>
  <c r="O14" i="9"/>
  <c r="L9" i="9"/>
  <c r="N23" i="9"/>
  <c r="Q14" i="9"/>
  <c r="Q23" i="9" s="1"/>
  <c r="Q41" i="9"/>
  <c r="Q52" i="9" s="1"/>
  <c r="N52" i="9"/>
  <c r="O52" i="9" s="1"/>
  <c r="O57" i="9"/>
  <c r="M59" i="9"/>
  <c r="P57" i="9"/>
  <c r="P56" i="9"/>
  <c r="R56" i="9" s="1"/>
  <c r="R53" i="9"/>
  <c r="R39" i="9"/>
  <c r="M40" i="9"/>
  <c r="O38" i="9"/>
  <c r="P38" i="9"/>
  <c r="O56" i="9"/>
  <c r="O39" i="9"/>
  <c r="O41" i="9"/>
  <c r="N28" i="9"/>
  <c r="O28" i="9" s="1"/>
  <c r="Q24" i="9"/>
  <c r="Q28" i="9" s="1"/>
  <c r="Q8" i="9"/>
  <c r="Q9" i="9" s="1"/>
  <c r="N9" i="9"/>
  <c r="O9" i="9" s="1"/>
  <c r="N40" i="9"/>
  <c r="Q38" i="9"/>
  <c r="Q40" i="9" s="1"/>
  <c r="O24" i="9"/>
  <c r="N62" i="9"/>
  <c r="O62" i="9" s="1"/>
  <c r="Q60" i="9"/>
  <c r="Q62" i="9" s="1"/>
  <c r="N59" i="9"/>
  <c r="Q57" i="9"/>
  <c r="Q59" i="9" s="1"/>
  <c r="P62" i="9"/>
  <c r="O8" i="9"/>
  <c r="P28" i="9"/>
  <c r="P13" i="9" l="1"/>
  <c r="R13" i="9" s="1"/>
  <c r="P65" i="9"/>
  <c r="R65" i="9" s="1"/>
  <c r="P37" i="9"/>
  <c r="R37" i="9" s="1"/>
  <c r="L78" i="9"/>
  <c r="O13" i="9"/>
  <c r="R8" i="9"/>
  <c r="R29" i="9"/>
  <c r="R9" i="9"/>
  <c r="R28" i="9"/>
  <c r="R60" i="9"/>
  <c r="R62" i="9"/>
  <c r="O40" i="9"/>
  <c r="P40" i="9"/>
  <c r="R40" i="9" s="1"/>
  <c r="R38" i="9"/>
  <c r="P23" i="9"/>
  <c r="R23" i="9" s="1"/>
  <c r="R14" i="9"/>
  <c r="R52" i="9"/>
  <c r="P59" i="9"/>
  <c r="R59" i="9" s="1"/>
  <c r="R57" i="9"/>
  <c r="O23" i="9"/>
  <c r="R41" i="9"/>
  <c r="O59" i="9"/>
  <c r="R24" i="9"/>
</calcChain>
</file>

<file path=xl/sharedStrings.xml><?xml version="1.0" encoding="utf-8"?>
<sst xmlns="http://schemas.openxmlformats.org/spreadsheetml/2006/main" count="308" uniqueCount="224">
  <si>
    <t>Ured župana</t>
  </si>
  <si>
    <t>UO za prostorno uređenje</t>
  </si>
  <si>
    <t>UO za gospodarstvo</t>
  </si>
  <si>
    <t>UO za poljoprivredu</t>
  </si>
  <si>
    <t>Razdjel/Glava</t>
  </si>
  <si>
    <t>Naziv</t>
  </si>
  <si>
    <t>030-02</t>
  </si>
  <si>
    <t>030-03</t>
  </si>
  <si>
    <t>030-04</t>
  </si>
  <si>
    <t>030-05</t>
  </si>
  <si>
    <t>040-01</t>
  </si>
  <si>
    <t>050-01</t>
  </si>
  <si>
    <t>050-02</t>
  </si>
  <si>
    <t>050-03</t>
  </si>
  <si>
    <t>060-01</t>
  </si>
  <si>
    <t>070-01</t>
  </si>
  <si>
    <t>070-02</t>
  </si>
  <si>
    <t>UO za pravne i zajedničke poslove</t>
  </si>
  <si>
    <t>Ustanove u zdravstvu - 11</t>
  </si>
  <si>
    <t>Limit 1</t>
  </si>
  <si>
    <t>Limit 2</t>
  </si>
  <si>
    <t>UO za javnu nabavu i upravljanje imovinom</t>
  </si>
  <si>
    <t>040-</t>
  </si>
  <si>
    <t>Osnovnoškolsko obrazovanje - 45</t>
  </si>
  <si>
    <t>Srednjoškolsko obrazovanje -45</t>
  </si>
  <si>
    <t>Dom za starije i nemoćne - 45</t>
  </si>
  <si>
    <t>UO za obrazovanje</t>
  </si>
  <si>
    <t>Ured župana - 11</t>
  </si>
  <si>
    <t>UO za obrazovanje - 11</t>
  </si>
  <si>
    <t>Narodni muzej - 11</t>
  </si>
  <si>
    <t>Kazalište lutaka - 11</t>
  </si>
  <si>
    <t>Ustanove u zdravstvu - 45</t>
  </si>
  <si>
    <t>UO za prostorno uređenje - 11</t>
  </si>
  <si>
    <t>UO za prostorno uređenje - 13</t>
  </si>
  <si>
    <t>UO za prostorno uređenje - 14</t>
  </si>
  <si>
    <t>Natura Jadera - 11</t>
  </si>
  <si>
    <t>Natura Jadera - 13</t>
  </si>
  <si>
    <t>Natura Jadera - 14</t>
  </si>
  <si>
    <t>Zavod za prostorno uređenje -11</t>
  </si>
  <si>
    <t>UO za gospodarstvo - 11</t>
  </si>
  <si>
    <t>UO za gospodarstvo - 14</t>
  </si>
  <si>
    <t>Ustanova INOVACIJA - 11</t>
  </si>
  <si>
    <t>Agencija za razvoj -Zadra Nova - 11</t>
  </si>
  <si>
    <t>UO za poljoprivredu - 11</t>
  </si>
  <si>
    <t>UO za poljoprivredu - 14</t>
  </si>
  <si>
    <t>UO za poljoprivredu - 15</t>
  </si>
  <si>
    <t>UO za poljoprivredu - 17</t>
  </si>
  <si>
    <t>Agencija za ruralni razvoj - 11</t>
  </si>
  <si>
    <t>080 - 01</t>
  </si>
  <si>
    <t>UO za financije i proračun</t>
  </si>
  <si>
    <t>UO za pomorsko dobro</t>
  </si>
  <si>
    <t>UO za pomorsko dobro - 11</t>
  </si>
  <si>
    <t>UO za pomorsko dobro - 13</t>
  </si>
  <si>
    <t>UO za pomorsko dobro - 14</t>
  </si>
  <si>
    <t>100-01</t>
  </si>
  <si>
    <t>UO za pravne i zajedničke poslove - 11</t>
  </si>
  <si>
    <t>110-01</t>
  </si>
  <si>
    <t>UO za javnu nabavu i upravljanje imovinom - 11</t>
  </si>
  <si>
    <t>010-01</t>
  </si>
  <si>
    <t>020-01</t>
  </si>
  <si>
    <t>030-01</t>
  </si>
  <si>
    <t>Tablica; Limiti ukupnih rashoda po razdjelima proračuna Zadarske županije za izvore financiranja opći prihodi i primici (11 - opći prihodi,</t>
  </si>
  <si>
    <t>UO za poljoprivredu - 13</t>
  </si>
  <si>
    <t xml:space="preserve">Osnovnoškolsko obrazovanje - 11 </t>
  </si>
  <si>
    <t xml:space="preserve">Srednjoškolsko obrazovanje -11 </t>
  </si>
  <si>
    <t xml:space="preserve">Izgradnja CGO - 11 </t>
  </si>
  <si>
    <t xml:space="preserve">UO za financije i proračun - 11 </t>
  </si>
  <si>
    <t>UO za financije i proračun - 44</t>
  </si>
  <si>
    <t>070-03</t>
  </si>
  <si>
    <t>070-04</t>
  </si>
  <si>
    <t>010</t>
  </si>
  <si>
    <t>020</t>
  </si>
  <si>
    <t>030</t>
  </si>
  <si>
    <t>040</t>
  </si>
  <si>
    <t>050</t>
  </si>
  <si>
    <t>060</t>
  </si>
  <si>
    <t>070</t>
  </si>
  <si>
    <t>080</t>
  </si>
  <si>
    <t>140-01</t>
  </si>
  <si>
    <t>140-02</t>
  </si>
  <si>
    <t>UO za Hr. branitelje, udruge, demogr. i mlade - 11</t>
  </si>
  <si>
    <t xml:space="preserve">UO za Hr. branitelje, udruge, demogr. i mlade </t>
  </si>
  <si>
    <t xml:space="preserve">UO za zdravstvo </t>
  </si>
  <si>
    <t>UO za zdravstvo  - 11</t>
  </si>
  <si>
    <t>UO za zdravstvo  - 13</t>
  </si>
  <si>
    <t>2023. godina</t>
  </si>
  <si>
    <t>Izvršenje 2021. (KN)</t>
  </si>
  <si>
    <t>Izvršenje 2021. (EUR)*</t>
  </si>
  <si>
    <r>
      <t xml:space="preserve">* Uz primjenu fiksnog tečaja konverzije prema Odluci Vijeća EU u iznosu od </t>
    </r>
    <r>
      <rPr>
        <b/>
        <sz val="12"/>
        <color theme="1"/>
        <rFont val="Calibri"/>
        <family val="2"/>
        <charset val="238"/>
        <scheme val="minor"/>
      </rPr>
      <t>7,53450</t>
    </r>
  </si>
  <si>
    <t>Plan 2022. (KN)</t>
  </si>
  <si>
    <t>Plan 2022. (EUR)*</t>
  </si>
  <si>
    <t>Limit 1 (KN)</t>
  </si>
  <si>
    <t>Limit 2 (KN)</t>
  </si>
  <si>
    <t>Plan 2023. (KN)</t>
  </si>
  <si>
    <t>Plan 2023. (EUR)*</t>
  </si>
  <si>
    <t xml:space="preserve"> Limit 2</t>
  </si>
  <si>
    <t>Plan 2024.</t>
  </si>
  <si>
    <t>Tablica; Limiti ukupnih rashoda osnovnih škola za izvore financiranja 11 -  opći prihodi i primici i 45 -fond poravnanja i dodatni udio u porezu na dohodak</t>
  </si>
  <si>
    <t>R.B.</t>
  </si>
  <si>
    <t>Izvor</t>
  </si>
  <si>
    <t>Limit 1.</t>
  </si>
  <si>
    <t>Limit 2.</t>
  </si>
  <si>
    <t xml:space="preserve">Limit 1. </t>
  </si>
  <si>
    <t xml:space="preserve">Limit 2. </t>
  </si>
  <si>
    <t>1.</t>
  </si>
  <si>
    <t>Osnovna škola Benkovac</t>
  </si>
  <si>
    <t>2.</t>
  </si>
  <si>
    <t>Osnovna škola Radića Bibinje</t>
  </si>
  <si>
    <t>3.</t>
  </si>
  <si>
    <t>Osnovna škola Biograd na moru</t>
  </si>
  <si>
    <t>4.</t>
  </si>
  <si>
    <t>Osnovna škola Galovac</t>
  </si>
  <si>
    <t>5.</t>
  </si>
  <si>
    <t>OŠ Nikole Tesle Gračac</t>
  </si>
  <si>
    <t>6.</t>
  </si>
  <si>
    <t>OŠ Petar Zoranić Jasenice</t>
  </si>
  <si>
    <t>7.</t>
  </si>
  <si>
    <t xml:space="preserve">OŠ I.G.Kovačića Lišane Ostrovičke </t>
  </si>
  <si>
    <t>8.</t>
  </si>
  <si>
    <t>OŠ Vladimir Nazor Neviđane</t>
  </si>
  <si>
    <t>9.</t>
  </si>
  <si>
    <t>OŠ Petra Zoranića Nin</t>
  </si>
  <si>
    <t>10.</t>
  </si>
  <si>
    <t>Osnovna škola Novigrad</t>
  </si>
  <si>
    <t>11.</t>
  </si>
  <si>
    <t>Osnovna škola Obrovac</t>
  </si>
  <si>
    <t>12.</t>
  </si>
  <si>
    <t>OŠ Jurja Dalmatinca Pag</t>
  </si>
  <si>
    <t>13.</t>
  </si>
  <si>
    <t>Osnovna škola Pakoštane</t>
  </si>
  <si>
    <t>14.</t>
  </si>
  <si>
    <t>Osnovna škola Franka Lisice Polača</t>
  </si>
  <si>
    <t>15.</t>
  </si>
  <si>
    <t>Osnovna škola Poličnik</t>
  </si>
  <si>
    <t>16.</t>
  </si>
  <si>
    <t>OŠ Braće Ribar Posedarje</t>
  </si>
  <si>
    <t>17.</t>
  </si>
  <si>
    <t>OŠ Valentin Klarin Preko</t>
  </si>
  <si>
    <t>18.</t>
  </si>
  <si>
    <t>Osnovna škola Pridraga</t>
  </si>
  <si>
    <t>19.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</si>
  <si>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</si>
  <si>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</si>
  <si>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</si>
  <si>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</si>
  <si>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</si>
  <si>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</si>
  <si>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</si>
  <si>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</si>
  <si>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</si>
  <si>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</si>
  <si>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</si>
  <si>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</si>
  <si>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</si>
  <si>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</si>
  <si>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</si>
  <si>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</si>
  <si>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</si>
  <si>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28.</t>
  </si>
  <si>
    <t>Kapitalna ulaganja OŠ</t>
  </si>
  <si>
    <t>29.</t>
  </si>
  <si>
    <t>Materijal i usluge za tekuće investicijsko ulaganje u OŠ</t>
  </si>
  <si>
    <t>NAPOMENA:</t>
  </si>
  <si>
    <t xml:space="preserve">Nakon donošenja Odluka o minimalnim financijskim standardima od strane Vlade RH  izvršit će se korekcija limita ukoliko to bude potrebno. </t>
  </si>
  <si>
    <t>Tablica; Limiti ukupnih rashoda srednjih škola za izvore financiranja 11 -  opći prihodi i primici i 45 -fond poravnanja i dodatni udio u porezu na dohodak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</si>
  <si>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</si>
  <si>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</si>
  <si>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</si>
  <si>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</si>
  <si>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</si>
  <si>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</si>
  <si>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Srednja škola Gračac</t>
  </si>
  <si>
    <t>Hotelijersko-turistička i ugostiteljska škola</t>
  </si>
  <si>
    <t>Gimnazija Jurja Barakovića</t>
  </si>
  <si>
    <t>Prirodoslovno-grafička škola</t>
  </si>
  <si>
    <t>Medicinska škola Ante Kuzmanića</t>
  </si>
  <si>
    <t>Srednja škola Obrovac</t>
  </si>
  <si>
    <t>Srednja škola Bartula Kašića Pag</t>
  </si>
  <si>
    <t>Pomorska škola</t>
  </si>
  <si>
    <t>Poljoprivredna,prehrambena i veterinarska  škola Stanka Ožanića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</si>
  <si>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</si>
  <si>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</si>
  <si>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</si>
  <si>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</si>
  <si>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</si>
  <si>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Srednjoškolski đački dom</t>
  </si>
  <si>
    <t>Kapitalna ulaganja SŠ</t>
  </si>
  <si>
    <t>Materijal i usluge za tekuće investicijsko ulaganje u SŠ</t>
  </si>
  <si>
    <t>2024. godina**</t>
  </si>
  <si>
    <t>2025. godina**</t>
  </si>
  <si>
    <r>
      <t xml:space="preserve">** Iznosi isključivo u </t>
    </r>
    <r>
      <rPr>
        <b/>
        <sz val="12"/>
        <color theme="1"/>
        <rFont val="Calibri"/>
        <family val="2"/>
        <charset val="238"/>
        <scheme val="minor"/>
      </rPr>
      <t>EURIMA</t>
    </r>
  </si>
  <si>
    <t>Plan 2025.</t>
  </si>
  <si>
    <t>Limit 1. (KN)</t>
  </si>
  <si>
    <t>Limit 2. (KN)</t>
  </si>
  <si>
    <t>Limit 1. (EUR)*</t>
  </si>
  <si>
    <t>Limit 2. (EUR)*</t>
  </si>
  <si>
    <t>IZVOR 11</t>
  </si>
  <si>
    <t>IZVOR 13</t>
  </si>
  <si>
    <t>UO za financije i proračun - 51</t>
  </si>
  <si>
    <t>UO za javnu nabavu i upravljanje imovinom - 51</t>
  </si>
  <si>
    <t>UO za pravne i zajedničke poslove - 51</t>
  </si>
  <si>
    <t>IZVOR 14</t>
  </si>
  <si>
    <t>IZVOR 15</t>
  </si>
  <si>
    <t>IZVOR 17</t>
  </si>
  <si>
    <t>IZVOR 44</t>
  </si>
  <si>
    <t>IZVOR 51</t>
  </si>
  <si>
    <t xml:space="preserve">Limit 1 </t>
  </si>
  <si>
    <t xml:space="preserve">Limit 2 </t>
  </si>
  <si>
    <t xml:space="preserve">Plan 2023. </t>
  </si>
  <si>
    <t>2023. godina*</t>
  </si>
  <si>
    <t>2024. godina*</t>
  </si>
  <si>
    <t>2025. godina*</t>
  </si>
  <si>
    <t>080-01</t>
  </si>
  <si>
    <r>
      <t xml:space="preserve">* Iznosi u </t>
    </r>
    <r>
      <rPr>
        <b/>
        <sz val="12"/>
        <color theme="1"/>
        <rFont val="Calibri"/>
        <family val="2"/>
        <charset val="238"/>
        <scheme val="minor"/>
      </rPr>
      <t xml:space="preserve">EURIMA </t>
    </r>
    <r>
      <rPr>
        <sz val="12"/>
        <color theme="1"/>
        <rFont val="Calibri"/>
        <family val="2"/>
        <charset val="238"/>
        <scheme val="minor"/>
      </rPr>
      <t>uz primjenu fiksnog tečaja konverzije prema Odluci Vijeća EU u iznosu od</t>
    </r>
    <r>
      <rPr>
        <b/>
        <sz val="12"/>
        <color theme="1"/>
        <rFont val="Calibri"/>
        <family val="2"/>
        <charset val="238"/>
        <scheme val="minor"/>
      </rPr>
      <t xml:space="preserve"> 7,53450</t>
    </r>
  </si>
  <si>
    <t>Osnovnoškolsko obrazovanje - 19</t>
  </si>
  <si>
    <t>Srednjoškolsko obrazovanje -19</t>
  </si>
  <si>
    <t>Agencija za razvoj -Zadra Nova - 19</t>
  </si>
  <si>
    <t>UO za poljoprivredu - 19</t>
  </si>
  <si>
    <t>Agencija za ruralni razvoj - 19</t>
  </si>
  <si>
    <t xml:space="preserve">13 - koncesije u pomorstvu i zdravstvu, 14 - brodice, 15 - lovozakupnina, 17 - navodnjavanje, 19 - predfinanciranje), </t>
  </si>
  <si>
    <t>izvor 44 - naknada za zadrž. nezak.izgr. zgrada i izvor 51 - državni proračun UDU</t>
  </si>
  <si>
    <t>IZVOR 19</t>
  </si>
  <si>
    <t>UKUPNO</t>
  </si>
  <si>
    <t>Klasična gimnazija Ivana Pavla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</si>
</sst>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 CE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justify"/>
    </xf>
    <xf numFmtId="0" fontId="2" fillId="0" borderId="0" xfId="0" applyFont="1"/>
    <xf numFmtId="4" fontId="2" fillId="0" borderId="0" xfId="0" applyNumberFormat="1" applyFont="1"/>
    <xf numFmtId="4" fontId="5" fillId="0" borderId="0" xfId="0" applyNumberFormat="1" applyFont="1"/>
    <xf numFmtId="4" fontId="2" fillId="2" borderId="1" xfId="0" applyNumberFormat="1" applyFont="1" applyFill="1" applyBorder="1" applyAlignment="1">
      <alignment horizontal="left" vertical="justify"/>
    </xf>
    <xf numFmtId="0" fontId="2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0" borderId="8" xfId="0" applyBorder="1"/>
    <xf numFmtId="0" fontId="0" fillId="0" borderId="0" xfId="0" applyNumberFormat="1"/>
    <xf numFmtId="0" fontId="5" fillId="3" borderId="1" xfId="0" quotePrefix="1" applyFont="1" applyFill="1" applyBorder="1"/>
    <xf numFmtId="4" fontId="2" fillId="0" borderId="12" xfId="0" applyNumberFormat="1" applyFont="1" applyBorder="1"/>
    <xf numFmtId="4" fontId="5" fillId="5" borderId="5" xfId="0" applyNumberFormat="1" applyFont="1" applyFill="1" applyBorder="1" applyAlignment="1">
      <alignment horizontal="center" vertical="justify"/>
    </xf>
    <xf numFmtId="4" fontId="5" fillId="5" borderId="6" xfId="0" applyNumberFormat="1" applyFont="1" applyFill="1" applyBorder="1" applyAlignment="1">
      <alignment horizontal="center" vertical="justify"/>
    </xf>
    <xf numFmtId="4" fontId="5" fillId="5" borderId="14" xfId="0" applyNumberFormat="1" applyFont="1" applyFill="1" applyBorder="1" applyAlignment="1">
      <alignment horizontal="center" vertical="justify"/>
    </xf>
    <xf numFmtId="4" fontId="2" fillId="5" borderId="2" xfId="0" applyNumberFormat="1" applyFont="1" applyFill="1" applyBorder="1"/>
    <xf numFmtId="4" fontId="2" fillId="5" borderId="1" xfId="0" applyNumberFormat="1" applyFont="1" applyFill="1" applyBorder="1"/>
    <xf numFmtId="0" fontId="0" fillId="0" borderId="10" xfId="0" applyBorder="1"/>
    <xf numFmtId="0" fontId="2" fillId="2" borderId="17" xfId="0" applyFont="1" applyFill="1" applyBorder="1" applyAlignment="1">
      <alignment horizontal="justify" vertical="justify"/>
    </xf>
    <xf numFmtId="0" fontId="2" fillId="2" borderId="2" xfId="0" applyFont="1" applyFill="1" applyBorder="1" applyAlignment="1">
      <alignment horizontal="center"/>
    </xf>
    <xf numFmtId="4" fontId="0" fillId="2" borderId="18" xfId="0" applyNumberFormat="1" applyFill="1" applyBorder="1" applyAlignment="1">
      <alignment horizontal="left" vertical="justify"/>
    </xf>
    <xf numFmtId="4" fontId="6" fillId="2" borderId="1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4" fontId="3" fillId="7" borderId="1" xfId="0" applyNumberFormat="1" applyFont="1" applyFill="1" applyBorder="1"/>
    <xf numFmtId="4" fontId="3" fillId="4" borderId="19" xfId="0" applyNumberFormat="1" applyFont="1" applyFill="1" applyBorder="1"/>
    <xf numFmtId="4" fontId="3" fillId="4" borderId="1" xfId="0" applyNumberFormat="1" applyFont="1" applyFill="1" applyBorder="1"/>
    <xf numFmtId="4" fontId="3" fillId="4" borderId="20" xfId="0" applyNumberFormat="1" applyFont="1" applyFill="1" applyBorder="1"/>
    <xf numFmtId="4" fontId="3" fillId="6" borderId="19" xfId="0" applyNumberFormat="1" applyFont="1" applyFill="1" applyBorder="1"/>
    <xf numFmtId="4" fontId="3" fillId="6" borderId="1" xfId="0" applyNumberFormat="1" applyFont="1" applyFill="1" applyBorder="1"/>
    <xf numFmtId="4" fontId="3" fillId="6" borderId="20" xfId="0" applyNumberFormat="1" applyFont="1" applyFill="1" applyBorder="1"/>
    <xf numFmtId="4" fontId="8" fillId="2" borderId="19" xfId="0" applyNumberFormat="1" applyFont="1" applyFill="1" applyBorder="1" applyAlignment="1">
      <alignment horizontal="center" vertical="justify"/>
    </xf>
    <xf numFmtId="4" fontId="3" fillId="7" borderId="2" xfId="0" applyNumberFormat="1" applyFont="1" applyFill="1" applyBorder="1"/>
    <xf numFmtId="4" fontId="3" fillId="4" borderId="17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4" borderId="5" xfId="0" applyNumberFormat="1" applyFont="1" applyFill="1" applyBorder="1"/>
    <xf numFmtId="4" fontId="3" fillId="4" borderId="6" xfId="0" applyNumberFormat="1" applyFont="1" applyFill="1" applyBorder="1"/>
    <xf numFmtId="4" fontId="3" fillId="4" borderId="14" xfId="0" applyNumberFormat="1" applyFont="1" applyFill="1" applyBorder="1"/>
    <xf numFmtId="4" fontId="3" fillId="6" borderId="5" xfId="0" applyNumberFormat="1" applyFont="1" applyFill="1" applyBorder="1"/>
    <xf numFmtId="4" fontId="3" fillId="6" borderId="6" xfId="0" applyNumberFormat="1" applyFont="1" applyFill="1" applyBorder="1"/>
    <xf numFmtId="4" fontId="3" fillId="6" borderId="14" xfId="0" applyNumberFormat="1" applyFont="1" applyFill="1" applyBorder="1"/>
    <xf numFmtId="4" fontId="8" fillId="2" borderId="5" xfId="0" applyNumberFormat="1" applyFont="1" applyFill="1" applyBorder="1" applyAlignment="1">
      <alignment horizontal="center" vertical="justify"/>
    </xf>
    <xf numFmtId="4" fontId="6" fillId="2" borderId="6" xfId="0" applyNumberFormat="1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7" borderId="0" xfId="0" applyNumberFormat="1" applyFont="1" applyFill="1" applyBorder="1"/>
    <xf numFmtId="4" fontId="3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7" fillId="5" borderId="1" xfId="0" applyNumberFormat="1" applyFont="1" applyFill="1" applyBorder="1"/>
    <xf numFmtId="4" fontId="6" fillId="2" borderId="17" xfId="0" applyNumberFormat="1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center" vertical="justify"/>
    </xf>
    <xf numFmtId="4" fontId="6" fillId="2" borderId="2" xfId="0" applyNumberFormat="1" applyFont="1" applyFill="1" applyBorder="1" applyAlignment="1">
      <alignment horizontal="center" vertical="justify"/>
    </xf>
    <xf numFmtId="4" fontId="6" fillId="4" borderId="17" xfId="0" applyNumberFormat="1" applyFont="1" applyFill="1" applyBorder="1" applyAlignment="1">
      <alignment horizontal="center" vertical="justify"/>
    </xf>
    <xf numFmtId="4" fontId="6" fillId="4" borderId="2" xfId="0" applyNumberFormat="1" applyFont="1" applyFill="1" applyBorder="1" applyAlignment="1">
      <alignment horizontal="center" vertical="justify"/>
    </xf>
    <xf numFmtId="4" fontId="6" fillId="6" borderId="2" xfId="0" applyNumberFormat="1" applyFont="1" applyFill="1" applyBorder="1" applyAlignment="1">
      <alignment horizontal="center" vertical="justify"/>
    </xf>
    <xf numFmtId="4" fontId="6" fillId="6" borderId="17" xfId="0" applyNumberFormat="1" applyFont="1" applyFill="1" applyBorder="1" applyAlignment="1">
      <alignment horizontal="center" vertical="justify"/>
    </xf>
    <xf numFmtId="4" fontId="6" fillId="6" borderId="23" xfId="0" applyNumberFormat="1" applyFont="1" applyFill="1" applyBorder="1" applyAlignment="1">
      <alignment horizontal="center" vertical="justify"/>
    </xf>
    <xf numFmtId="4" fontId="3" fillId="7" borderId="14" xfId="0" applyNumberFormat="1" applyFont="1" applyFill="1" applyBorder="1"/>
    <xf numFmtId="4" fontId="6" fillId="4" borderId="28" xfId="0" applyNumberFormat="1" applyFont="1" applyFill="1" applyBorder="1" applyAlignment="1">
      <alignment horizontal="center" vertical="justify"/>
    </xf>
    <xf numFmtId="4" fontId="3" fillId="4" borderId="18" xfId="0" applyNumberFormat="1" applyFont="1" applyFill="1" applyBorder="1"/>
    <xf numFmtId="4" fontId="6" fillId="4" borderId="22" xfId="0" applyNumberFormat="1" applyFont="1" applyFill="1" applyBorder="1" applyAlignment="1">
      <alignment horizontal="center" vertical="justify"/>
    </xf>
    <xf numFmtId="4" fontId="3" fillId="4" borderId="21" xfId="0" applyNumberFormat="1" applyFont="1" applyFill="1" applyBorder="1"/>
    <xf numFmtId="4" fontId="6" fillId="4" borderId="15" xfId="0" applyNumberFormat="1" applyFont="1" applyFill="1" applyBorder="1" applyAlignment="1">
      <alignment horizontal="center" vertical="justify"/>
    </xf>
    <xf numFmtId="4" fontId="6" fillId="6" borderId="28" xfId="0" applyNumberFormat="1" applyFont="1" applyFill="1" applyBorder="1" applyAlignment="1">
      <alignment horizontal="center" vertical="justify"/>
    </xf>
    <xf numFmtId="4" fontId="3" fillId="6" borderId="18" xfId="0" applyNumberFormat="1" applyFont="1" applyFill="1" applyBorder="1"/>
    <xf numFmtId="4" fontId="3" fillId="6" borderId="28" xfId="0" applyNumberFormat="1" applyFont="1" applyFill="1" applyBorder="1"/>
    <xf numFmtId="4" fontId="3" fillId="6" borderId="9" xfId="0" applyNumberFormat="1" applyFont="1" applyFill="1" applyBorder="1"/>
    <xf numFmtId="4" fontId="6" fillId="4" borderId="16" xfId="0" applyNumberFormat="1" applyFont="1" applyFill="1" applyBorder="1" applyAlignment="1">
      <alignment horizontal="center" vertical="justify"/>
    </xf>
    <xf numFmtId="4" fontId="3" fillId="4" borderId="24" xfId="0" applyNumberFormat="1" applyFont="1" applyFill="1" applyBorder="1"/>
    <xf numFmtId="4" fontId="3" fillId="7" borderId="29" xfId="0" applyNumberFormat="1" applyFont="1" applyFill="1" applyBorder="1"/>
    <xf numFmtId="4" fontId="8" fillId="2" borderId="1" xfId="0" applyNumberFormat="1" applyFont="1" applyFill="1" applyBorder="1" applyAlignment="1">
      <alignment horizontal="right" vertical="justify"/>
    </xf>
    <xf numFmtId="4" fontId="8" fillId="2" borderId="6" xfId="0" applyNumberFormat="1" applyFont="1" applyFill="1" applyBorder="1" applyAlignment="1">
      <alignment horizontal="right" vertical="justify"/>
    </xf>
    <xf numFmtId="4" fontId="3" fillId="4" borderId="9" xfId="0" applyNumberFormat="1" applyFont="1" applyFill="1" applyBorder="1"/>
    <xf numFmtId="4" fontId="3" fillId="4" borderId="7" xfId="0" applyNumberFormat="1" applyFont="1" applyFill="1" applyBorder="1"/>
    <xf numFmtId="0" fontId="6" fillId="2" borderId="16" xfId="0" applyFont="1" applyFill="1" applyBorder="1" applyAlignment="1">
      <alignment horizontal="center" vertical="justify"/>
    </xf>
    <xf numFmtId="4" fontId="8" fillId="2" borderId="20" xfId="0" applyNumberFormat="1" applyFont="1" applyFill="1" applyBorder="1" applyAlignment="1">
      <alignment horizontal="right" vertical="justify"/>
    </xf>
    <xf numFmtId="4" fontId="8" fillId="2" borderId="14" xfId="0" applyNumberFormat="1" applyFont="1" applyFill="1" applyBorder="1" applyAlignment="1">
      <alignment horizontal="right" vertical="justify"/>
    </xf>
    <xf numFmtId="4" fontId="8" fillId="0" borderId="14" xfId="0" applyNumberFormat="1" applyFont="1" applyBorder="1" applyAlignment="1">
      <alignment horizontal="right"/>
    </xf>
    <xf numFmtId="4" fontId="5" fillId="7" borderId="9" xfId="0" applyNumberFormat="1" applyFont="1" applyFill="1" applyBorder="1" applyAlignment="1">
      <alignment horizontal="center" vertical="justify"/>
    </xf>
    <xf numFmtId="4" fontId="5" fillId="7" borderId="6" xfId="0" applyNumberFormat="1" applyFont="1" applyFill="1" applyBorder="1" applyAlignment="1">
      <alignment horizontal="center" vertical="justify"/>
    </xf>
    <xf numFmtId="4" fontId="5" fillId="7" borderId="14" xfId="0" applyNumberFormat="1" applyFont="1" applyFill="1" applyBorder="1" applyAlignment="1">
      <alignment horizontal="center" vertical="justify"/>
    </xf>
    <xf numFmtId="4" fontId="2" fillId="7" borderId="2" xfId="0" applyNumberFormat="1" applyFont="1" applyFill="1" applyBorder="1"/>
    <xf numFmtId="4" fontId="2" fillId="7" borderId="1" xfId="0" applyNumberFormat="1" applyFont="1" applyFill="1" applyBorder="1"/>
    <xf numFmtId="4" fontId="7" fillId="7" borderId="1" xfId="0" applyNumberFormat="1" applyFont="1" applyFill="1" applyBorder="1"/>
    <xf numFmtId="0" fontId="0" fillId="0" borderId="0" xfId="0" applyBorder="1"/>
    <xf numFmtId="0" fontId="10" fillId="0" borderId="0" xfId="0" applyFont="1"/>
    <xf numFmtId="4" fontId="10" fillId="0" borderId="0" xfId="0" applyNumberFormat="1" applyFont="1"/>
    <xf numFmtId="0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3" fillId="0" borderId="0" xfId="0" applyNumberFormat="1" applyFont="1"/>
    <xf numFmtId="4" fontId="13" fillId="0" borderId="0" xfId="0" applyNumberFormat="1" applyFont="1"/>
    <xf numFmtId="4" fontId="5" fillId="3" borderId="2" xfId="0" applyNumberFormat="1" applyFont="1" applyFill="1" applyBorder="1"/>
    <xf numFmtId="4" fontId="6" fillId="3" borderId="1" xfId="0" applyNumberFormat="1" applyFont="1" applyFill="1" applyBorder="1"/>
    <xf numFmtId="4" fontId="6" fillId="3" borderId="2" xfId="0" applyNumberFormat="1" applyFont="1" applyFill="1" applyBorder="1"/>
    <xf numFmtId="4" fontId="5" fillId="4" borderId="30" xfId="0" applyNumberFormat="1" applyFont="1" applyFill="1" applyBorder="1" applyAlignment="1">
      <alignment horizontal="center" vertical="justify"/>
    </xf>
    <xf numFmtId="4" fontId="5" fillId="4" borderId="31" xfId="0" applyNumberFormat="1" applyFont="1" applyFill="1" applyBorder="1" applyAlignment="1">
      <alignment horizontal="center" vertical="justify"/>
    </xf>
    <xf numFmtId="4" fontId="5" fillId="4" borderId="32" xfId="0" applyNumberFormat="1" applyFont="1" applyFill="1" applyBorder="1" applyAlignment="1">
      <alignment horizontal="center" vertical="justify"/>
    </xf>
    <xf numFmtId="4" fontId="5" fillId="4" borderId="33" xfId="0" applyNumberFormat="1" applyFont="1" applyFill="1" applyBorder="1" applyAlignment="1">
      <alignment horizontal="center" vertical="justify"/>
    </xf>
    <xf numFmtId="4" fontId="2" fillId="0" borderId="0" xfId="0" applyNumberFormat="1" applyFont="1" applyBorder="1"/>
    <xf numFmtId="4" fontId="2" fillId="0" borderId="11" xfId="0" applyNumberFormat="1" applyFont="1" applyBorder="1"/>
    <xf numFmtId="4" fontId="2" fillId="2" borderId="20" xfId="0" applyNumberFormat="1" applyFont="1" applyFill="1" applyBorder="1" applyAlignment="1">
      <alignment horizontal="left" vertical="justify"/>
    </xf>
    <xf numFmtId="0" fontId="7" fillId="0" borderId="1" xfId="0" applyFont="1" applyBorder="1"/>
    <xf numFmtId="0" fontId="7" fillId="0" borderId="1" xfId="0" applyFont="1" applyFill="1" applyBorder="1"/>
    <xf numFmtId="0" fontId="2" fillId="0" borderId="29" xfId="0" applyFont="1" applyFill="1" applyBorder="1" applyAlignment="1">
      <alignment horizontal="center"/>
    </xf>
    <xf numFmtId="4" fontId="0" fillId="0" borderId="29" xfId="0" applyNumberFormat="1" applyBorder="1"/>
    <xf numFmtId="4" fontId="0" fillId="0" borderId="0" xfId="0" applyNumberFormat="1" applyBorder="1"/>
    <xf numFmtId="4" fontId="7" fillId="2" borderId="19" xfId="0" applyNumberFormat="1" applyFont="1" applyFill="1" applyBorder="1" applyAlignment="1">
      <alignment horizontal="center" vertical="justify"/>
    </xf>
    <xf numFmtId="4" fontId="7" fillId="2" borderId="1" xfId="0" applyNumberFormat="1" applyFont="1" applyFill="1" applyBorder="1" applyAlignment="1">
      <alignment horizontal="center" vertical="justify"/>
    </xf>
    <xf numFmtId="4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justify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justify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center"/>
    </xf>
  </cellXfs>
  <cellStyles count="2">
    <cellStyle name="Normalno" xfId="0" builtinId="0"/>
    <cellStyle name="Obično_dec20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tabSelected="1" topLeftCell="A27" zoomScaleNormal="100" workbookViewId="0">
      <selection activeCell="A7" sqref="A7:L65"/>
    </sheetView>
  </sheetViews>
  <sheetFormatPr defaultRowHeight="15" x14ac:dyDescent="0.25"/>
  <cols>
    <col min="1" max="1" width="8.42578125" customWidth="1"/>
    <col min="2" max="2" width="47.7109375" customWidth="1"/>
    <col min="3" max="3" width="15" style="1" bestFit="1" customWidth="1"/>
    <col min="4" max="4" width="15" style="1" hidden="1" customWidth="1"/>
    <col min="5" max="5" width="14.28515625" style="1" bestFit="1" customWidth="1"/>
    <col min="6" max="6" width="13.140625" style="1" bestFit="1" customWidth="1"/>
    <col min="7" max="7" width="19" style="1" hidden="1" customWidth="1"/>
    <col min="8" max="8" width="14.42578125" style="1" customWidth="1"/>
    <col min="9" max="9" width="12.85546875" style="1" hidden="1" customWidth="1"/>
    <col min="10" max="10" width="12.28515625" style="1" customWidth="1"/>
    <col min="11" max="11" width="15.42578125" style="1" hidden="1" customWidth="1"/>
    <col min="12" max="12" width="14.28515625" style="1" customWidth="1"/>
    <col min="13" max="13" width="13.140625" style="1" bestFit="1" customWidth="1"/>
    <col min="14" max="14" width="13" style="3" customWidth="1"/>
    <col min="15" max="16" width="13.140625" style="1" bestFit="1" customWidth="1"/>
    <col min="17" max="17" width="13" style="1" customWidth="1"/>
    <col min="18" max="18" width="13.140625" style="1" bestFit="1" customWidth="1"/>
    <col min="19" max="19" width="14.28515625" style="1" customWidth="1"/>
    <col min="20" max="20" width="0.140625" style="1" customWidth="1"/>
    <col min="25" max="25" width="12.7109375" bestFit="1" customWidth="1"/>
  </cols>
  <sheetData>
    <row r="1" spans="1:20" ht="15.75" x14ac:dyDescent="0.25">
      <c r="A1" s="6" t="s">
        <v>61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  <c r="R1" s="7"/>
      <c r="S1" s="7"/>
      <c r="T1" s="7"/>
    </row>
    <row r="2" spans="1:20" ht="15.75" x14ac:dyDescent="0.25">
      <c r="A2" s="6" t="s">
        <v>219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</row>
    <row r="3" spans="1:20" ht="15.75" x14ac:dyDescent="0.25">
      <c r="A3" s="6" t="s">
        <v>220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/>
      <c r="R3" s="7"/>
      <c r="S3" s="7"/>
      <c r="T3" s="7"/>
    </row>
    <row r="4" spans="1:20" ht="16.5" thickBot="1" x14ac:dyDescent="0.3">
      <c r="A4" s="6" t="s">
        <v>213</v>
      </c>
      <c r="B4" s="6"/>
      <c r="C4" s="7"/>
      <c r="D4" s="7"/>
      <c r="E4" s="7"/>
      <c r="F4" s="7"/>
      <c r="G4" s="21"/>
      <c r="H4" s="119"/>
      <c r="I4" s="119"/>
      <c r="J4" s="119"/>
      <c r="K4" s="119"/>
      <c r="L4" s="119"/>
      <c r="M4" s="119"/>
      <c r="N4" s="8"/>
      <c r="O4" s="7"/>
      <c r="P4" s="7"/>
      <c r="Q4" s="7"/>
      <c r="R4" s="7"/>
      <c r="S4" s="7"/>
      <c r="T4"/>
    </row>
    <row r="5" spans="1:20" ht="16.5" thickBot="1" x14ac:dyDescent="0.3">
      <c r="A5" s="6"/>
      <c r="B5" s="6"/>
      <c r="C5" s="7"/>
      <c r="D5" s="7"/>
      <c r="E5" s="7"/>
      <c r="F5" s="7"/>
      <c r="G5" s="21"/>
      <c r="H5" s="21"/>
      <c r="I5" s="21"/>
      <c r="J5" s="21"/>
      <c r="K5" s="21"/>
      <c r="L5" s="21"/>
      <c r="M5" s="7"/>
      <c r="N5" s="8"/>
      <c r="O5" s="7"/>
      <c r="P5" s="7"/>
      <c r="Q5" s="7"/>
      <c r="R5" s="7"/>
      <c r="S5" s="7"/>
      <c r="T5"/>
    </row>
    <row r="6" spans="1:20" ht="16.5" thickBot="1" x14ac:dyDescent="0.3">
      <c r="A6" s="6"/>
      <c r="B6" s="6"/>
      <c r="C6" s="7"/>
      <c r="D6" s="7"/>
      <c r="E6" s="7"/>
      <c r="F6" s="120"/>
      <c r="G6" s="129" t="s">
        <v>209</v>
      </c>
      <c r="H6" s="129"/>
      <c r="I6" s="129"/>
      <c r="J6" s="129"/>
      <c r="K6" s="129"/>
      <c r="L6" s="130"/>
      <c r="M6" s="131" t="s">
        <v>210</v>
      </c>
      <c r="N6" s="132"/>
      <c r="O6" s="133"/>
      <c r="P6" s="132" t="s">
        <v>211</v>
      </c>
      <c r="Q6" s="132"/>
      <c r="R6" s="132"/>
      <c r="S6" s="18"/>
      <c r="T6"/>
    </row>
    <row r="7" spans="1:20" ht="33.75" customHeight="1" thickBot="1" x14ac:dyDescent="0.3">
      <c r="A7" s="5" t="s">
        <v>4</v>
      </c>
      <c r="B7" s="4" t="s">
        <v>5</v>
      </c>
      <c r="C7" s="9" t="s">
        <v>86</v>
      </c>
      <c r="D7" s="9" t="s">
        <v>87</v>
      </c>
      <c r="E7" s="9" t="s">
        <v>89</v>
      </c>
      <c r="F7" s="121" t="s">
        <v>90</v>
      </c>
      <c r="G7" s="115" t="s">
        <v>91</v>
      </c>
      <c r="H7" s="116" t="s">
        <v>206</v>
      </c>
      <c r="I7" s="117" t="s">
        <v>92</v>
      </c>
      <c r="J7" s="118" t="s">
        <v>207</v>
      </c>
      <c r="K7" s="118" t="s">
        <v>93</v>
      </c>
      <c r="L7" s="118" t="s">
        <v>208</v>
      </c>
      <c r="M7" s="22" t="s">
        <v>19</v>
      </c>
      <c r="N7" s="23" t="s">
        <v>20</v>
      </c>
      <c r="O7" s="24" t="s">
        <v>96</v>
      </c>
      <c r="P7" s="97" t="s">
        <v>19</v>
      </c>
      <c r="Q7" s="98" t="s">
        <v>95</v>
      </c>
      <c r="R7" s="99" t="s">
        <v>191</v>
      </c>
      <c r="S7"/>
      <c r="T7"/>
    </row>
    <row r="8" spans="1:20" ht="17.25" customHeight="1" x14ac:dyDescent="0.25">
      <c r="A8" s="10" t="s">
        <v>58</v>
      </c>
      <c r="B8" s="10" t="s">
        <v>27</v>
      </c>
      <c r="C8" s="11">
        <v>1722976.13</v>
      </c>
      <c r="D8" s="11">
        <f>C8/7.5345</f>
        <v>228678.23080496379</v>
      </c>
      <c r="E8" s="11">
        <v>2613077.5</v>
      </c>
      <c r="F8" s="11">
        <f>E8/7.5345</f>
        <v>346814.98440507002</v>
      </c>
      <c r="G8" s="12">
        <v>2500000</v>
      </c>
      <c r="H8" s="12">
        <v>332000</v>
      </c>
      <c r="I8" s="12">
        <v>0</v>
      </c>
      <c r="J8" s="12">
        <f>I8/7.5345</f>
        <v>0</v>
      </c>
      <c r="K8" s="12">
        <f>SUM(G8,I8)</f>
        <v>2500000</v>
      </c>
      <c r="L8" s="12">
        <v>332000</v>
      </c>
      <c r="M8" s="25">
        <f>H8*1.025</f>
        <v>340299.99999999994</v>
      </c>
      <c r="N8" s="26">
        <f>J8*1.02</f>
        <v>0</v>
      </c>
      <c r="O8" s="26">
        <f>SUM(M8:N8)</f>
        <v>340299.99999999994</v>
      </c>
      <c r="P8" s="100">
        <f>M8*1.025</f>
        <v>348807.49999999988</v>
      </c>
      <c r="Q8" s="101">
        <f>N8*1.025</f>
        <v>0</v>
      </c>
      <c r="R8" s="101">
        <f>SUM(P8:Q8)</f>
        <v>348807.49999999988</v>
      </c>
      <c r="S8"/>
      <c r="T8"/>
    </row>
    <row r="9" spans="1:20" s="2" customFormat="1" ht="15.75" x14ac:dyDescent="0.25">
      <c r="A9" s="20" t="s">
        <v>70</v>
      </c>
      <c r="B9" s="13" t="s">
        <v>0</v>
      </c>
      <c r="C9" s="14">
        <f t="shared" ref="C9:N9" si="0">SUM(C8)</f>
        <v>1722976.13</v>
      </c>
      <c r="D9" s="14">
        <f t="shared" si="0"/>
        <v>228678.23080496379</v>
      </c>
      <c r="E9" s="14">
        <f t="shared" si="0"/>
        <v>2613077.5</v>
      </c>
      <c r="F9" s="14">
        <f t="shared" si="0"/>
        <v>346814.98440507002</v>
      </c>
      <c r="G9" s="112">
        <f t="shared" si="0"/>
        <v>2500000</v>
      </c>
      <c r="H9" s="112">
        <f t="shared" si="0"/>
        <v>332000</v>
      </c>
      <c r="I9" s="112">
        <f t="shared" si="0"/>
        <v>0</v>
      </c>
      <c r="J9" s="112">
        <f t="shared" si="0"/>
        <v>0</v>
      </c>
      <c r="K9" s="14">
        <f t="shared" si="0"/>
        <v>2500000</v>
      </c>
      <c r="L9" s="14">
        <f t="shared" si="0"/>
        <v>332000</v>
      </c>
      <c r="M9" s="112">
        <f t="shared" si="0"/>
        <v>340299.99999999994</v>
      </c>
      <c r="N9" s="14">
        <f t="shared" si="0"/>
        <v>0</v>
      </c>
      <c r="O9" s="14">
        <f t="shared" ref="O9:O65" si="1">SUM(M9:N9)</f>
        <v>340299.99999999994</v>
      </c>
      <c r="P9" s="112">
        <f>SUM(P8)</f>
        <v>348807.49999999988</v>
      </c>
      <c r="Q9" s="113">
        <f>SUM(Q8)</f>
        <v>0</v>
      </c>
      <c r="R9" s="14">
        <f t="shared" ref="R9:R65" si="2">SUM(P9:Q9)</f>
        <v>348807.49999999988</v>
      </c>
    </row>
    <row r="10" spans="1:20" s="2" customFormat="1" ht="15.75" x14ac:dyDescent="0.25">
      <c r="A10" s="10" t="s">
        <v>59</v>
      </c>
      <c r="B10" s="10" t="s">
        <v>66</v>
      </c>
      <c r="C10" s="11">
        <v>24692650.460000001</v>
      </c>
      <c r="D10" s="11">
        <f>C10/7.5345</f>
        <v>3277277.9162519081</v>
      </c>
      <c r="E10" s="11">
        <v>28739927.23</v>
      </c>
      <c r="F10" s="11">
        <f>E10/7.5345</f>
        <v>3814443.8555975845</v>
      </c>
      <c r="G10" s="12">
        <v>29500000</v>
      </c>
      <c r="H10" s="12">
        <v>3981500</v>
      </c>
      <c r="I10" s="12">
        <v>500000</v>
      </c>
      <c r="J10" s="12">
        <v>0</v>
      </c>
      <c r="K10" s="12">
        <f t="shared" ref="K10:K11" si="3">SUM(G10,I10)</f>
        <v>30000000</v>
      </c>
      <c r="L10" s="12">
        <v>3981500</v>
      </c>
      <c r="M10" s="25">
        <f>H10*1.025</f>
        <v>4081037.4999999995</v>
      </c>
      <c r="N10" s="26">
        <v>0</v>
      </c>
      <c r="O10" s="26">
        <f t="shared" si="1"/>
        <v>4081037.4999999995</v>
      </c>
      <c r="P10" s="100">
        <f t="shared" ref="P10:Q12" si="4">M10*1.025</f>
        <v>4183063.4374999991</v>
      </c>
      <c r="Q10" s="101">
        <f t="shared" si="4"/>
        <v>0</v>
      </c>
      <c r="R10" s="101">
        <f t="shared" si="2"/>
        <v>4183063.4374999991</v>
      </c>
    </row>
    <row r="11" spans="1:20" s="2" customFormat="1" ht="15.75" x14ac:dyDescent="0.25">
      <c r="A11" s="10" t="s">
        <v>59</v>
      </c>
      <c r="B11" s="10" t="s">
        <v>67</v>
      </c>
      <c r="C11" s="11">
        <v>993000.79</v>
      </c>
      <c r="D11" s="11">
        <f>C11/7.5345</f>
        <v>131793.85360674231</v>
      </c>
      <c r="E11" s="11">
        <v>1000000</v>
      </c>
      <c r="F11" s="11">
        <f>E11/7.5345</f>
        <v>132722.80841462605</v>
      </c>
      <c r="G11" s="12">
        <v>700000</v>
      </c>
      <c r="H11" s="12">
        <v>93000</v>
      </c>
      <c r="I11" s="12">
        <v>0</v>
      </c>
      <c r="J11" s="12">
        <f>I11/7.5345</f>
        <v>0</v>
      </c>
      <c r="K11" s="12">
        <f t="shared" si="3"/>
        <v>700000</v>
      </c>
      <c r="L11" s="12">
        <v>93000</v>
      </c>
      <c r="M11" s="25">
        <f>H11*1.025</f>
        <v>95324.999999999985</v>
      </c>
      <c r="N11" s="26">
        <f>J11*1.02</f>
        <v>0</v>
      </c>
      <c r="O11" s="26">
        <f t="shared" si="1"/>
        <v>95324.999999999985</v>
      </c>
      <c r="P11" s="100">
        <f t="shared" si="4"/>
        <v>97708.124999999971</v>
      </c>
      <c r="Q11" s="101">
        <f t="shared" si="4"/>
        <v>0</v>
      </c>
      <c r="R11" s="101">
        <f t="shared" si="2"/>
        <v>97708.124999999971</v>
      </c>
    </row>
    <row r="12" spans="1:20" s="2" customFormat="1" ht="15.75" x14ac:dyDescent="0.25">
      <c r="A12" s="10" t="s">
        <v>59</v>
      </c>
      <c r="B12" s="10" t="s">
        <v>198</v>
      </c>
      <c r="C12" s="11">
        <v>13415053.130000001</v>
      </c>
      <c r="D12" s="11">
        <f>C12/7.5345</f>
        <v>1780483.5264450195</v>
      </c>
      <c r="E12" s="11">
        <v>14534305.380000001</v>
      </c>
      <c r="F12" s="11">
        <f>E12/7.5345</f>
        <v>1929033.8283894088</v>
      </c>
      <c r="G12" s="12">
        <v>16000000</v>
      </c>
      <c r="H12" s="12">
        <v>2125000</v>
      </c>
      <c r="I12" s="12">
        <v>0</v>
      </c>
      <c r="J12" s="12">
        <f>I12/7.5345</f>
        <v>0</v>
      </c>
      <c r="K12" s="12">
        <f>SUM(G12,I12)</f>
        <v>16000000</v>
      </c>
      <c r="L12" s="12">
        <v>2125000</v>
      </c>
      <c r="M12" s="25">
        <f>H12*1.025</f>
        <v>2178125</v>
      </c>
      <c r="N12" s="26">
        <f>J12*1.02</f>
        <v>0</v>
      </c>
      <c r="O12" s="26">
        <f t="shared" ref="O12" si="5">SUM(M12:N12)</f>
        <v>2178125</v>
      </c>
      <c r="P12" s="100">
        <f t="shared" si="4"/>
        <v>2232578.125</v>
      </c>
      <c r="Q12" s="101">
        <f t="shared" si="4"/>
        <v>0</v>
      </c>
      <c r="R12" s="101">
        <f t="shared" si="2"/>
        <v>2232578.125</v>
      </c>
    </row>
    <row r="13" spans="1:20" s="2" customFormat="1" ht="15.75" x14ac:dyDescent="0.25">
      <c r="A13" s="20" t="s">
        <v>71</v>
      </c>
      <c r="B13" s="13" t="s">
        <v>49</v>
      </c>
      <c r="C13" s="14">
        <f>SUM(C10:C12)</f>
        <v>39100704.380000003</v>
      </c>
      <c r="D13" s="14">
        <f t="shared" ref="D13:M13" si="6">SUM(D10:D12)</f>
        <v>5189555.2963036699</v>
      </c>
      <c r="E13" s="14">
        <f t="shared" si="6"/>
        <v>44274232.609999999</v>
      </c>
      <c r="F13" s="14">
        <f t="shared" si="6"/>
        <v>5876200.4924016194</v>
      </c>
      <c r="G13" s="14">
        <f t="shared" si="6"/>
        <v>46200000</v>
      </c>
      <c r="H13" s="14">
        <f t="shared" si="6"/>
        <v>6199500</v>
      </c>
      <c r="I13" s="14">
        <f t="shared" si="6"/>
        <v>500000</v>
      </c>
      <c r="J13" s="14">
        <f t="shared" si="6"/>
        <v>0</v>
      </c>
      <c r="K13" s="14">
        <f t="shared" si="6"/>
        <v>46700000</v>
      </c>
      <c r="L13" s="14">
        <f t="shared" si="6"/>
        <v>6199500</v>
      </c>
      <c r="M13" s="112">
        <f t="shared" si="6"/>
        <v>6354487.5</v>
      </c>
      <c r="N13" s="14">
        <f t="shared" ref="N13" si="7">SUM(N10:N11)</f>
        <v>0</v>
      </c>
      <c r="O13" s="14">
        <f t="shared" si="1"/>
        <v>6354487.5</v>
      </c>
      <c r="P13" s="112">
        <f>SUM(P10:P12)</f>
        <v>6513349.6874999991</v>
      </c>
      <c r="Q13" s="113">
        <f>SUM(Q10:Q11)</f>
        <v>0</v>
      </c>
      <c r="R13" s="14">
        <f t="shared" si="2"/>
        <v>6513349.6874999991</v>
      </c>
    </row>
    <row r="14" spans="1:20" ht="15.75" x14ac:dyDescent="0.25">
      <c r="A14" s="10" t="s">
        <v>60</v>
      </c>
      <c r="B14" s="10" t="s">
        <v>28</v>
      </c>
      <c r="C14" s="11">
        <v>3543216.7</v>
      </c>
      <c r="D14" s="11">
        <f>C14/7.5345</f>
        <v>470265.67124560353</v>
      </c>
      <c r="E14" s="11">
        <v>3691550</v>
      </c>
      <c r="F14" s="11">
        <f>E14/7.5345</f>
        <v>489952.88340301276</v>
      </c>
      <c r="G14" s="12">
        <v>3600000</v>
      </c>
      <c r="H14" s="12">
        <v>480000</v>
      </c>
      <c r="I14" s="12">
        <v>0</v>
      </c>
      <c r="J14" s="12">
        <f>I14/7.5345</f>
        <v>0</v>
      </c>
      <c r="K14" s="12">
        <f t="shared" ref="K14:K20" si="8">G14+I14</f>
        <v>3600000</v>
      </c>
      <c r="L14" s="12">
        <v>480000</v>
      </c>
      <c r="M14" s="25">
        <f t="shared" ref="M14:M22" si="9">H14*1.025</f>
        <v>491999.99999999994</v>
      </c>
      <c r="N14" s="26">
        <f t="shared" ref="N14:N22" si="10">J14*1.02</f>
        <v>0</v>
      </c>
      <c r="O14" s="26">
        <f t="shared" si="1"/>
        <v>491999.99999999994</v>
      </c>
      <c r="P14" s="100">
        <f>M14*1.025</f>
        <v>504299.99999999988</v>
      </c>
      <c r="Q14" s="101">
        <f>N14*1.025</f>
        <v>0</v>
      </c>
      <c r="R14" s="101">
        <f t="shared" si="2"/>
        <v>504299.99999999988</v>
      </c>
      <c r="S14"/>
      <c r="T14"/>
    </row>
    <row r="15" spans="1:20" ht="15.75" x14ac:dyDescent="0.25">
      <c r="A15" s="10" t="s">
        <v>6</v>
      </c>
      <c r="B15" s="10" t="s">
        <v>29</v>
      </c>
      <c r="C15" s="11">
        <v>3834606.33</v>
      </c>
      <c r="D15" s="11">
        <f t="shared" ref="D15:D22" si="11">C15/7.5345</f>
        <v>508939.72128210228</v>
      </c>
      <c r="E15" s="11">
        <v>4013212</v>
      </c>
      <c r="F15" s="11">
        <f t="shared" ref="F15:F22" si="12">E15/7.5345</f>
        <v>532644.76740327827</v>
      </c>
      <c r="G15" s="12">
        <v>3900000</v>
      </c>
      <c r="H15" s="12">
        <v>530000</v>
      </c>
      <c r="I15" s="12">
        <v>0</v>
      </c>
      <c r="J15" s="12">
        <f t="shared" ref="J15:J22" si="13">I15/7.5345</f>
        <v>0</v>
      </c>
      <c r="K15" s="12">
        <f t="shared" si="8"/>
        <v>3900000</v>
      </c>
      <c r="L15" s="12">
        <v>530000</v>
      </c>
      <c r="M15" s="25">
        <f t="shared" si="9"/>
        <v>543250</v>
      </c>
      <c r="N15" s="26">
        <f t="shared" si="10"/>
        <v>0</v>
      </c>
      <c r="O15" s="26">
        <f t="shared" si="1"/>
        <v>543250</v>
      </c>
      <c r="P15" s="100">
        <f t="shared" ref="P15:Q22" si="14">M15*1.025</f>
        <v>556831.25</v>
      </c>
      <c r="Q15" s="101">
        <f t="shared" si="14"/>
        <v>0</v>
      </c>
      <c r="R15" s="101">
        <f t="shared" si="2"/>
        <v>556831.25</v>
      </c>
      <c r="S15"/>
      <c r="T15"/>
    </row>
    <row r="16" spans="1:20" ht="15.75" x14ac:dyDescent="0.25">
      <c r="A16" s="10" t="s">
        <v>7</v>
      </c>
      <c r="B16" s="10" t="s">
        <v>30</v>
      </c>
      <c r="C16" s="11">
        <v>4658919.63</v>
      </c>
      <c r="D16" s="11">
        <f t="shared" si="11"/>
        <v>618344.89747163048</v>
      </c>
      <c r="E16" s="11">
        <v>4967028.2</v>
      </c>
      <c r="F16" s="11">
        <f t="shared" si="12"/>
        <v>659237.93217864493</v>
      </c>
      <c r="G16" s="12">
        <v>4800000</v>
      </c>
      <c r="H16" s="12">
        <v>650000</v>
      </c>
      <c r="I16" s="12">
        <v>0</v>
      </c>
      <c r="J16" s="12">
        <f t="shared" si="13"/>
        <v>0</v>
      </c>
      <c r="K16" s="12">
        <f t="shared" si="8"/>
        <v>4800000</v>
      </c>
      <c r="L16" s="12">
        <v>650000</v>
      </c>
      <c r="M16" s="25">
        <f t="shared" si="9"/>
        <v>666250</v>
      </c>
      <c r="N16" s="26">
        <f t="shared" si="10"/>
        <v>0</v>
      </c>
      <c r="O16" s="26">
        <f t="shared" si="1"/>
        <v>666250</v>
      </c>
      <c r="P16" s="100">
        <f t="shared" si="14"/>
        <v>682906.24999999988</v>
      </c>
      <c r="Q16" s="101">
        <f t="shared" si="14"/>
        <v>0</v>
      </c>
      <c r="R16" s="101">
        <f t="shared" si="2"/>
        <v>682906.24999999988</v>
      </c>
      <c r="S16"/>
      <c r="T16"/>
    </row>
    <row r="17" spans="1:20" ht="15.75" x14ac:dyDescent="0.25">
      <c r="A17" s="10" t="s">
        <v>8</v>
      </c>
      <c r="B17" s="10" t="s">
        <v>63</v>
      </c>
      <c r="C17" s="11">
        <v>3647731.32</v>
      </c>
      <c r="D17" s="11">
        <f t="shared" si="11"/>
        <v>484137.14513239096</v>
      </c>
      <c r="E17" s="11">
        <v>3523843.24</v>
      </c>
      <c r="F17" s="11">
        <f t="shared" si="12"/>
        <v>467694.37122569513</v>
      </c>
      <c r="G17" s="12">
        <v>2000000</v>
      </c>
      <c r="H17" s="12">
        <v>265000</v>
      </c>
      <c r="I17" s="12">
        <v>0</v>
      </c>
      <c r="J17" s="12">
        <f t="shared" si="13"/>
        <v>0</v>
      </c>
      <c r="K17" s="12">
        <f t="shared" si="8"/>
        <v>2000000</v>
      </c>
      <c r="L17" s="12">
        <v>265000</v>
      </c>
      <c r="M17" s="25">
        <f t="shared" si="9"/>
        <v>271625</v>
      </c>
      <c r="N17" s="26">
        <f t="shared" si="10"/>
        <v>0</v>
      </c>
      <c r="O17" s="26">
        <f t="shared" si="1"/>
        <v>271625</v>
      </c>
      <c r="P17" s="100">
        <f t="shared" si="14"/>
        <v>278415.625</v>
      </c>
      <c r="Q17" s="101">
        <f t="shared" si="14"/>
        <v>0</v>
      </c>
      <c r="R17" s="101">
        <f t="shared" si="2"/>
        <v>278415.625</v>
      </c>
      <c r="S17"/>
      <c r="T17"/>
    </row>
    <row r="18" spans="1:20" ht="15.75" x14ac:dyDescent="0.25">
      <c r="A18" s="10" t="s">
        <v>8</v>
      </c>
      <c r="B18" s="10" t="s">
        <v>214</v>
      </c>
      <c r="C18" s="11">
        <v>505009.04</v>
      </c>
      <c r="D18" s="11">
        <f t="shared" si="11"/>
        <v>67026.218063574212</v>
      </c>
      <c r="E18" s="11">
        <v>198881.17</v>
      </c>
      <c r="F18" s="11">
        <f t="shared" si="12"/>
        <v>26396.067423186676</v>
      </c>
      <c r="G18" s="12"/>
      <c r="H18" s="12">
        <v>40000</v>
      </c>
      <c r="I18" s="12"/>
      <c r="J18" s="12">
        <f t="shared" si="13"/>
        <v>0</v>
      </c>
      <c r="K18" s="12"/>
      <c r="L18" s="12">
        <v>40000</v>
      </c>
      <c r="M18" s="25">
        <f t="shared" si="9"/>
        <v>41000</v>
      </c>
      <c r="N18" s="26">
        <f t="shared" si="10"/>
        <v>0</v>
      </c>
      <c r="O18" s="26">
        <f t="shared" si="1"/>
        <v>41000</v>
      </c>
      <c r="P18" s="100">
        <f t="shared" si="14"/>
        <v>42024.999999999993</v>
      </c>
      <c r="Q18" s="101">
        <f t="shared" si="14"/>
        <v>0</v>
      </c>
      <c r="R18" s="101">
        <f t="shared" si="2"/>
        <v>42024.999999999993</v>
      </c>
      <c r="S18"/>
      <c r="T18"/>
    </row>
    <row r="19" spans="1:20" ht="15.75" x14ac:dyDescent="0.25">
      <c r="A19" s="10" t="s">
        <v>8</v>
      </c>
      <c r="B19" s="10" t="s">
        <v>23</v>
      </c>
      <c r="C19" s="11">
        <v>26227592.460000001</v>
      </c>
      <c r="D19" s="11">
        <f t="shared" si="11"/>
        <v>3480999.7292454708</v>
      </c>
      <c r="E19" s="11">
        <v>27420910</v>
      </c>
      <c r="F19" s="11">
        <f t="shared" si="12"/>
        <v>3639380.1844847035</v>
      </c>
      <c r="G19" s="12">
        <v>27420910</v>
      </c>
      <c r="H19" s="12">
        <v>3640000</v>
      </c>
      <c r="I19" s="12">
        <v>0</v>
      </c>
      <c r="J19" s="12">
        <f t="shared" si="13"/>
        <v>0</v>
      </c>
      <c r="K19" s="12">
        <f t="shared" si="8"/>
        <v>27420910</v>
      </c>
      <c r="L19" s="12">
        <v>3640000</v>
      </c>
      <c r="M19" s="25">
        <f t="shared" si="9"/>
        <v>3730999.9999999995</v>
      </c>
      <c r="N19" s="26">
        <f t="shared" si="10"/>
        <v>0</v>
      </c>
      <c r="O19" s="26">
        <f t="shared" si="1"/>
        <v>3730999.9999999995</v>
      </c>
      <c r="P19" s="100">
        <f t="shared" si="14"/>
        <v>3824274.9999999991</v>
      </c>
      <c r="Q19" s="101">
        <f t="shared" si="14"/>
        <v>0</v>
      </c>
      <c r="R19" s="101">
        <f t="shared" si="2"/>
        <v>3824274.9999999991</v>
      </c>
      <c r="S19"/>
      <c r="T19"/>
    </row>
    <row r="20" spans="1:20" ht="15.75" x14ac:dyDescent="0.25">
      <c r="A20" s="10" t="s">
        <v>9</v>
      </c>
      <c r="B20" s="10" t="s">
        <v>64</v>
      </c>
      <c r="C20" s="11">
        <v>3687349.43</v>
      </c>
      <c r="D20" s="11">
        <f t="shared" si="11"/>
        <v>489395.37195567059</v>
      </c>
      <c r="E20" s="11">
        <v>5497797.46</v>
      </c>
      <c r="F20" s="11">
        <f t="shared" si="12"/>
        <v>729683.11898599775</v>
      </c>
      <c r="G20" s="12">
        <v>4500000</v>
      </c>
      <c r="H20" s="12">
        <v>600000</v>
      </c>
      <c r="I20" s="12">
        <v>0</v>
      </c>
      <c r="J20" s="12">
        <f t="shared" si="13"/>
        <v>0</v>
      </c>
      <c r="K20" s="12">
        <f t="shared" si="8"/>
        <v>4500000</v>
      </c>
      <c r="L20" s="12">
        <v>600000</v>
      </c>
      <c r="M20" s="25">
        <f t="shared" si="9"/>
        <v>615000</v>
      </c>
      <c r="N20" s="26">
        <f t="shared" si="10"/>
        <v>0</v>
      </c>
      <c r="O20" s="26">
        <f t="shared" si="1"/>
        <v>615000</v>
      </c>
      <c r="P20" s="100">
        <f t="shared" si="14"/>
        <v>630375</v>
      </c>
      <c r="Q20" s="101">
        <f t="shared" si="14"/>
        <v>0</v>
      </c>
      <c r="R20" s="101">
        <f t="shared" si="2"/>
        <v>630375</v>
      </c>
      <c r="S20"/>
      <c r="T20"/>
    </row>
    <row r="21" spans="1:20" ht="15.75" x14ac:dyDescent="0.25">
      <c r="A21" s="10" t="s">
        <v>9</v>
      </c>
      <c r="B21" s="10" t="s">
        <v>215</v>
      </c>
      <c r="C21" s="11">
        <v>344615.01</v>
      </c>
      <c r="D21" s="11">
        <f t="shared" si="11"/>
        <v>45738.271949034439</v>
      </c>
      <c r="E21" s="11">
        <v>116286.49</v>
      </c>
      <c r="F21" s="11">
        <f t="shared" si="12"/>
        <v>15433.869533479328</v>
      </c>
      <c r="G21" s="12"/>
      <c r="H21" s="12">
        <v>40000</v>
      </c>
      <c r="I21" s="12"/>
      <c r="J21" s="12">
        <v>0</v>
      </c>
      <c r="K21" s="12"/>
      <c r="L21" s="12">
        <v>40000</v>
      </c>
      <c r="M21" s="25">
        <f t="shared" si="9"/>
        <v>41000</v>
      </c>
      <c r="N21" s="26">
        <f t="shared" si="10"/>
        <v>0</v>
      </c>
      <c r="O21" s="26">
        <f t="shared" si="1"/>
        <v>41000</v>
      </c>
      <c r="P21" s="100">
        <f t="shared" si="14"/>
        <v>42024.999999999993</v>
      </c>
      <c r="Q21" s="101">
        <f t="shared" si="14"/>
        <v>0</v>
      </c>
      <c r="R21" s="101">
        <f t="shared" si="2"/>
        <v>42024.999999999993</v>
      </c>
      <c r="S21"/>
      <c r="T21"/>
    </row>
    <row r="22" spans="1:20" ht="15.75" x14ac:dyDescent="0.25">
      <c r="A22" s="10" t="s">
        <v>9</v>
      </c>
      <c r="B22" s="10" t="s">
        <v>24</v>
      </c>
      <c r="C22" s="11">
        <v>19855058.539999999</v>
      </c>
      <c r="D22" s="11">
        <f t="shared" si="11"/>
        <v>2635219.1306656045</v>
      </c>
      <c r="E22" s="11">
        <v>21081998</v>
      </c>
      <c r="F22" s="11">
        <f t="shared" si="12"/>
        <v>2798061.9815515294</v>
      </c>
      <c r="G22" s="12">
        <v>21081998</v>
      </c>
      <c r="H22" s="12">
        <v>2800000</v>
      </c>
      <c r="I22" s="12">
        <v>0</v>
      </c>
      <c r="J22" s="12">
        <f t="shared" si="13"/>
        <v>0</v>
      </c>
      <c r="K22" s="12">
        <f>G22+I22</f>
        <v>21081998</v>
      </c>
      <c r="L22" s="12">
        <v>2800000</v>
      </c>
      <c r="M22" s="25">
        <f t="shared" si="9"/>
        <v>2869999.9999999995</v>
      </c>
      <c r="N22" s="26">
        <f t="shared" si="10"/>
        <v>0</v>
      </c>
      <c r="O22" s="26">
        <f t="shared" si="1"/>
        <v>2869999.9999999995</v>
      </c>
      <c r="P22" s="100">
        <f t="shared" si="14"/>
        <v>2941749.9999999991</v>
      </c>
      <c r="Q22" s="101">
        <f t="shared" si="14"/>
        <v>0</v>
      </c>
      <c r="R22" s="101">
        <f t="shared" si="2"/>
        <v>2941749.9999999991</v>
      </c>
      <c r="S22"/>
      <c r="T22"/>
    </row>
    <row r="23" spans="1:20" s="2" customFormat="1" ht="15.75" x14ac:dyDescent="0.25">
      <c r="A23" s="20" t="s">
        <v>72</v>
      </c>
      <c r="B23" s="13" t="s">
        <v>26</v>
      </c>
      <c r="C23" s="14">
        <f t="shared" ref="C23:N23" si="15">SUM(C14:C22)</f>
        <v>66304098.460000001</v>
      </c>
      <c r="D23" s="14">
        <f t="shared" si="15"/>
        <v>8800066.1570110805</v>
      </c>
      <c r="E23" s="14">
        <f t="shared" si="15"/>
        <v>70511506.560000002</v>
      </c>
      <c r="F23" s="14">
        <f t="shared" si="15"/>
        <v>9358485.1761895269</v>
      </c>
      <c r="G23" s="14">
        <f t="shared" si="15"/>
        <v>67302908</v>
      </c>
      <c r="H23" s="14">
        <f t="shared" si="15"/>
        <v>9045000</v>
      </c>
      <c r="I23" s="14">
        <f t="shared" si="15"/>
        <v>0</v>
      </c>
      <c r="J23" s="14">
        <f t="shared" si="15"/>
        <v>0</v>
      </c>
      <c r="K23" s="14">
        <f t="shared" si="15"/>
        <v>67302908</v>
      </c>
      <c r="L23" s="14">
        <f t="shared" si="15"/>
        <v>9045000</v>
      </c>
      <c r="M23" s="112">
        <f t="shared" si="15"/>
        <v>9271125</v>
      </c>
      <c r="N23" s="14">
        <f t="shared" si="15"/>
        <v>0</v>
      </c>
      <c r="O23" s="14">
        <f t="shared" si="1"/>
        <v>9271125</v>
      </c>
      <c r="P23" s="112">
        <f>SUM(P14:P22)</f>
        <v>9502903.1249999981</v>
      </c>
      <c r="Q23" s="113">
        <f>SUM(Q14:Q22)</f>
        <v>0</v>
      </c>
      <c r="R23" s="14">
        <f t="shared" si="2"/>
        <v>9502903.1249999981</v>
      </c>
    </row>
    <row r="24" spans="1:20" ht="15.75" x14ac:dyDescent="0.25">
      <c r="A24" s="10" t="s">
        <v>10</v>
      </c>
      <c r="B24" s="10" t="s">
        <v>83</v>
      </c>
      <c r="C24" s="11">
        <v>10163144.880000001</v>
      </c>
      <c r="D24" s="11">
        <f>C24/7.5345</f>
        <v>1348881.1307983277</v>
      </c>
      <c r="E24" s="11">
        <v>1389965</v>
      </c>
      <c r="F24" s="11">
        <f>E24/7.5345</f>
        <v>184480.0583980357</v>
      </c>
      <c r="G24" s="12">
        <v>1390000</v>
      </c>
      <c r="H24" s="12">
        <v>185000</v>
      </c>
      <c r="I24" s="12">
        <v>0</v>
      </c>
      <c r="J24" s="12">
        <f>I24/7.5345</f>
        <v>0</v>
      </c>
      <c r="K24" s="12">
        <f>G24+I24</f>
        <v>1390000</v>
      </c>
      <c r="L24" s="12">
        <v>185000</v>
      </c>
      <c r="M24" s="25">
        <f>H24*1.025</f>
        <v>189624.99999999997</v>
      </c>
      <c r="N24" s="26">
        <f>J24*1.02</f>
        <v>0</v>
      </c>
      <c r="O24" s="26">
        <f t="shared" si="1"/>
        <v>189624.99999999997</v>
      </c>
      <c r="P24" s="100">
        <f>M24*1.025</f>
        <v>194365.62499999994</v>
      </c>
      <c r="Q24" s="101">
        <f>N24*1.025</f>
        <v>0</v>
      </c>
      <c r="R24" s="101">
        <f t="shared" si="2"/>
        <v>194365.62499999994</v>
      </c>
      <c r="S24"/>
      <c r="T24"/>
    </row>
    <row r="25" spans="1:20" ht="15.75" hidden="1" x14ac:dyDescent="0.25">
      <c r="A25" s="10" t="s">
        <v>10</v>
      </c>
      <c r="B25" s="10" t="s">
        <v>84</v>
      </c>
      <c r="C25" s="11">
        <v>100000</v>
      </c>
      <c r="D25" s="11">
        <f t="shared" ref="D25:D27" si="16">C25/7.5345</f>
        <v>13272.280841462605</v>
      </c>
      <c r="E25" s="11">
        <v>15000</v>
      </c>
      <c r="F25" s="11">
        <f t="shared" ref="F25:F27" si="17">E25/7.5345</f>
        <v>1990.8421262193906</v>
      </c>
      <c r="G25" s="12">
        <v>0</v>
      </c>
      <c r="H25" s="12">
        <f>G25/7.5345</f>
        <v>0</v>
      </c>
      <c r="I25" s="12">
        <v>0</v>
      </c>
      <c r="J25" s="12">
        <f t="shared" ref="J25:J27" si="18">I25/7.5345</f>
        <v>0</v>
      </c>
      <c r="K25" s="12">
        <f>G25+I25</f>
        <v>0</v>
      </c>
      <c r="L25" s="12">
        <f>K25/7.5345</f>
        <v>0</v>
      </c>
      <c r="M25" s="25">
        <f>H25*1.02</f>
        <v>0</v>
      </c>
      <c r="N25" s="26">
        <f>J25*1.02</f>
        <v>0</v>
      </c>
      <c r="O25" s="26">
        <f t="shared" si="1"/>
        <v>0</v>
      </c>
      <c r="P25" s="100">
        <f t="shared" ref="P25:Q36" si="19">M25*1.025</f>
        <v>0</v>
      </c>
      <c r="Q25" s="101">
        <f t="shared" si="19"/>
        <v>0</v>
      </c>
      <c r="R25" s="101">
        <f t="shared" si="2"/>
        <v>0</v>
      </c>
      <c r="S25"/>
      <c r="T25"/>
    </row>
    <row r="26" spans="1:20" ht="15.75" x14ac:dyDescent="0.25">
      <c r="A26" s="10" t="s">
        <v>22</v>
      </c>
      <c r="B26" s="10" t="s">
        <v>18</v>
      </c>
      <c r="C26" s="11">
        <v>1656096.55</v>
      </c>
      <c r="D26" s="11">
        <f t="shared" si="16"/>
        <v>219801.78512177317</v>
      </c>
      <c r="E26" s="11">
        <v>3112810</v>
      </c>
      <c r="F26" s="11">
        <f t="shared" si="17"/>
        <v>413140.88526113209</v>
      </c>
      <c r="G26" s="12">
        <v>1000000</v>
      </c>
      <c r="H26" s="12">
        <v>135000</v>
      </c>
      <c r="I26" s="12">
        <v>0</v>
      </c>
      <c r="J26" s="12">
        <f t="shared" si="18"/>
        <v>0</v>
      </c>
      <c r="K26" s="12">
        <f>G26+I26</f>
        <v>1000000</v>
      </c>
      <c r="L26" s="12">
        <v>135000</v>
      </c>
      <c r="M26" s="25">
        <f>H26*1.025</f>
        <v>138375</v>
      </c>
      <c r="N26" s="26">
        <f>J26*1.02</f>
        <v>0</v>
      </c>
      <c r="O26" s="26">
        <f t="shared" si="1"/>
        <v>138375</v>
      </c>
      <c r="P26" s="100">
        <f t="shared" si="19"/>
        <v>141834.375</v>
      </c>
      <c r="Q26" s="101">
        <f t="shared" si="19"/>
        <v>0</v>
      </c>
      <c r="R26" s="101">
        <f t="shared" si="2"/>
        <v>141834.375</v>
      </c>
      <c r="S26"/>
      <c r="T26"/>
    </row>
    <row r="27" spans="1:20" ht="15.75" x14ac:dyDescent="0.25">
      <c r="A27" s="10" t="s">
        <v>22</v>
      </c>
      <c r="B27" s="10" t="s">
        <v>31</v>
      </c>
      <c r="C27" s="11">
        <v>15201019.550000001</v>
      </c>
      <c r="D27" s="11">
        <f t="shared" si="16"/>
        <v>2017522.0054416351</v>
      </c>
      <c r="E27" s="11">
        <v>19805435</v>
      </c>
      <c r="F27" s="11">
        <f t="shared" si="17"/>
        <v>2628632.9550733292</v>
      </c>
      <c r="G27" s="12">
        <v>19805435</v>
      </c>
      <c r="H27" s="12">
        <v>2650000</v>
      </c>
      <c r="I27" s="12">
        <v>0</v>
      </c>
      <c r="J27" s="12">
        <f t="shared" si="18"/>
        <v>0</v>
      </c>
      <c r="K27" s="12">
        <f>G27+I27</f>
        <v>19805435</v>
      </c>
      <c r="L27" s="12">
        <v>2650000</v>
      </c>
      <c r="M27" s="25">
        <f>H27*1.025</f>
        <v>2716249.9999999995</v>
      </c>
      <c r="N27" s="26">
        <f>J27*1.02</f>
        <v>0</v>
      </c>
      <c r="O27" s="26">
        <f t="shared" si="1"/>
        <v>2716249.9999999995</v>
      </c>
      <c r="P27" s="100">
        <f t="shared" si="19"/>
        <v>2784156.2499999991</v>
      </c>
      <c r="Q27" s="101">
        <f t="shared" si="19"/>
        <v>0</v>
      </c>
      <c r="R27" s="101">
        <f t="shared" si="2"/>
        <v>2784156.2499999991</v>
      </c>
      <c r="S27"/>
      <c r="T27"/>
    </row>
    <row r="28" spans="1:20" ht="15.75" x14ac:dyDescent="0.25">
      <c r="A28" s="20" t="s">
        <v>73</v>
      </c>
      <c r="B28" s="13" t="s">
        <v>82</v>
      </c>
      <c r="C28" s="14">
        <f t="shared" ref="C28:N28" si="20">SUM(C24:C27)</f>
        <v>27120260.980000004</v>
      </c>
      <c r="D28" s="14">
        <f t="shared" si="20"/>
        <v>3599477.2022031983</v>
      </c>
      <c r="E28" s="14">
        <f t="shared" si="20"/>
        <v>24323210</v>
      </c>
      <c r="F28" s="14">
        <f t="shared" si="20"/>
        <v>3228244.7408587164</v>
      </c>
      <c r="G28" s="14">
        <f t="shared" si="20"/>
        <v>22195435</v>
      </c>
      <c r="H28" s="14">
        <f t="shared" si="20"/>
        <v>2970000</v>
      </c>
      <c r="I28" s="14">
        <f t="shared" si="20"/>
        <v>0</v>
      </c>
      <c r="J28" s="14">
        <f t="shared" si="20"/>
        <v>0</v>
      </c>
      <c r="K28" s="14">
        <f t="shared" si="20"/>
        <v>22195435</v>
      </c>
      <c r="L28" s="14">
        <f t="shared" si="20"/>
        <v>2970000</v>
      </c>
      <c r="M28" s="114">
        <f t="shared" si="20"/>
        <v>3044249.9999999995</v>
      </c>
      <c r="N28" s="113">
        <f t="shared" si="20"/>
        <v>0</v>
      </c>
      <c r="O28" s="113">
        <f t="shared" si="1"/>
        <v>3044249.9999999995</v>
      </c>
      <c r="P28" s="114">
        <f>SUM(P24:P27)</f>
        <v>3120356.2499999991</v>
      </c>
      <c r="Q28" s="113">
        <f>SUM(Q24:Q27)</f>
        <v>0</v>
      </c>
      <c r="R28" s="113">
        <f t="shared" si="2"/>
        <v>3120356.2499999991</v>
      </c>
      <c r="S28"/>
      <c r="T28"/>
    </row>
    <row r="29" spans="1:20" ht="15.75" x14ac:dyDescent="0.25">
      <c r="A29" s="10" t="s">
        <v>11</v>
      </c>
      <c r="B29" s="10" t="s">
        <v>32</v>
      </c>
      <c r="C29" s="11">
        <v>3313898.68</v>
      </c>
      <c r="D29" s="11">
        <f>C29/7.5345</f>
        <v>439829.93961112219</v>
      </c>
      <c r="E29" s="11">
        <v>4754420.95</v>
      </c>
      <c r="F29" s="11">
        <f>E29/7.5345</f>
        <v>631020.10086933442</v>
      </c>
      <c r="G29" s="12">
        <v>4750000</v>
      </c>
      <c r="H29" s="12">
        <v>631000</v>
      </c>
      <c r="I29" s="12">
        <v>0</v>
      </c>
      <c r="J29" s="12">
        <f>I29/7.5345</f>
        <v>0</v>
      </c>
      <c r="K29" s="12">
        <f>G29+I29</f>
        <v>4750000</v>
      </c>
      <c r="L29" s="12">
        <v>631000</v>
      </c>
      <c r="M29" s="25">
        <f t="shared" ref="M29:M34" si="21">H29*1.025</f>
        <v>646775</v>
      </c>
      <c r="N29" s="26">
        <f t="shared" ref="N29:N36" si="22">J29*1.02</f>
        <v>0</v>
      </c>
      <c r="O29" s="26">
        <f t="shared" si="1"/>
        <v>646775</v>
      </c>
      <c r="P29" s="100">
        <f t="shared" si="19"/>
        <v>662944.375</v>
      </c>
      <c r="Q29" s="101">
        <f>N29*1.025</f>
        <v>0</v>
      </c>
      <c r="R29" s="101">
        <f t="shared" si="2"/>
        <v>662944.375</v>
      </c>
      <c r="S29"/>
      <c r="T29"/>
    </row>
    <row r="30" spans="1:20" ht="15.75" x14ac:dyDescent="0.25">
      <c r="A30" s="10" t="s">
        <v>11</v>
      </c>
      <c r="B30" s="10" t="s">
        <v>65</v>
      </c>
      <c r="C30" s="11">
        <v>0</v>
      </c>
      <c r="D30" s="11">
        <f t="shared" ref="D30:D36" si="23">C30/7.5345</f>
        <v>0</v>
      </c>
      <c r="E30" s="11">
        <v>6122020.1100000003</v>
      </c>
      <c r="F30" s="11">
        <f t="shared" ref="F30:F36" si="24">E30/7.5345</f>
        <v>812531.70217001787</v>
      </c>
      <c r="G30" s="12">
        <v>4000000</v>
      </c>
      <c r="H30" s="12">
        <v>535000</v>
      </c>
      <c r="I30" s="12">
        <v>0</v>
      </c>
      <c r="J30" s="12">
        <f t="shared" ref="J30:J36" si="25">I30/7.5345</f>
        <v>0</v>
      </c>
      <c r="K30" s="12">
        <f t="shared" ref="K30:K36" si="26">G30+I30</f>
        <v>4000000</v>
      </c>
      <c r="L30" s="12">
        <v>535000</v>
      </c>
      <c r="M30" s="25">
        <f t="shared" si="21"/>
        <v>548375</v>
      </c>
      <c r="N30" s="26">
        <f t="shared" si="22"/>
        <v>0</v>
      </c>
      <c r="O30" s="26">
        <f t="shared" si="1"/>
        <v>548375</v>
      </c>
      <c r="P30" s="100">
        <f t="shared" si="19"/>
        <v>562084.375</v>
      </c>
      <c r="Q30" s="101">
        <f t="shared" si="19"/>
        <v>0</v>
      </c>
      <c r="R30" s="101">
        <f t="shared" si="2"/>
        <v>562084.375</v>
      </c>
      <c r="S30"/>
      <c r="T30"/>
    </row>
    <row r="31" spans="1:20" ht="15.75" x14ac:dyDescent="0.25">
      <c r="A31" s="10" t="s">
        <v>11</v>
      </c>
      <c r="B31" s="10" t="s">
        <v>33</v>
      </c>
      <c r="C31" s="11">
        <v>549384.75</v>
      </c>
      <c r="D31" s="11">
        <f t="shared" si="23"/>
        <v>72915.886920167221</v>
      </c>
      <c r="E31" s="11">
        <v>1005000</v>
      </c>
      <c r="F31" s="11">
        <f t="shared" si="24"/>
        <v>133386.42245669919</v>
      </c>
      <c r="G31" s="12">
        <v>1005000</v>
      </c>
      <c r="H31" s="12">
        <v>135000</v>
      </c>
      <c r="I31" s="12">
        <v>0</v>
      </c>
      <c r="J31" s="12">
        <f t="shared" si="25"/>
        <v>0</v>
      </c>
      <c r="K31" s="12">
        <f t="shared" si="26"/>
        <v>1005000</v>
      </c>
      <c r="L31" s="12">
        <v>135000</v>
      </c>
      <c r="M31" s="25">
        <f t="shared" si="21"/>
        <v>138375</v>
      </c>
      <c r="N31" s="26">
        <f t="shared" si="22"/>
        <v>0</v>
      </c>
      <c r="O31" s="26">
        <f t="shared" si="1"/>
        <v>138375</v>
      </c>
      <c r="P31" s="100">
        <f t="shared" si="19"/>
        <v>141834.375</v>
      </c>
      <c r="Q31" s="101">
        <f t="shared" si="19"/>
        <v>0</v>
      </c>
      <c r="R31" s="101">
        <f t="shared" si="2"/>
        <v>141834.375</v>
      </c>
      <c r="S31"/>
      <c r="T31"/>
    </row>
    <row r="32" spans="1:20" ht="15.75" x14ac:dyDescent="0.25">
      <c r="A32" s="10" t="s">
        <v>11</v>
      </c>
      <c r="B32" s="10" t="s">
        <v>34</v>
      </c>
      <c r="C32" s="11">
        <v>450657.35</v>
      </c>
      <c r="D32" s="11">
        <f t="shared" si="23"/>
        <v>59812.509124693075</v>
      </c>
      <c r="E32" s="11">
        <v>770000</v>
      </c>
      <c r="F32" s="11">
        <f t="shared" si="24"/>
        <v>102196.56247926205</v>
      </c>
      <c r="G32" s="12">
        <v>770000</v>
      </c>
      <c r="H32" s="12">
        <v>105000</v>
      </c>
      <c r="I32" s="12">
        <v>0</v>
      </c>
      <c r="J32" s="12">
        <f t="shared" si="25"/>
        <v>0</v>
      </c>
      <c r="K32" s="12">
        <f t="shared" si="26"/>
        <v>770000</v>
      </c>
      <c r="L32" s="12">
        <v>105000</v>
      </c>
      <c r="M32" s="25">
        <f t="shared" si="21"/>
        <v>107624.99999999999</v>
      </c>
      <c r="N32" s="26">
        <f t="shared" si="22"/>
        <v>0</v>
      </c>
      <c r="O32" s="26">
        <f t="shared" si="1"/>
        <v>107624.99999999999</v>
      </c>
      <c r="P32" s="100">
        <f t="shared" si="19"/>
        <v>110315.62499999997</v>
      </c>
      <c r="Q32" s="101">
        <f t="shared" si="19"/>
        <v>0</v>
      </c>
      <c r="R32" s="101">
        <f t="shared" si="2"/>
        <v>110315.62499999997</v>
      </c>
      <c r="S32"/>
      <c r="T32"/>
    </row>
    <row r="33" spans="1:20" s="2" customFormat="1" ht="15.75" x14ac:dyDescent="0.25">
      <c r="A33" s="10" t="s">
        <v>12</v>
      </c>
      <c r="B33" s="122" t="s">
        <v>35</v>
      </c>
      <c r="C33" s="11">
        <v>1257007.3500000001</v>
      </c>
      <c r="D33" s="11">
        <f t="shared" si="23"/>
        <v>166833.5456898268</v>
      </c>
      <c r="E33" s="11">
        <v>1185240.51</v>
      </c>
      <c r="F33" s="11">
        <f t="shared" si="24"/>
        <v>157308.44913398367</v>
      </c>
      <c r="G33" s="12">
        <v>1250000</v>
      </c>
      <c r="H33" s="12">
        <v>166000</v>
      </c>
      <c r="I33" s="12">
        <v>0</v>
      </c>
      <c r="J33" s="12">
        <f t="shared" si="25"/>
        <v>0</v>
      </c>
      <c r="K33" s="12">
        <f t="shared" si="26"/>
        <v>1250000</v>
      </c>
      <c r="L33" s="12">
        <v>166000</v>
      </c>
      <c r="M33" s="25">
        <f t="shared" si="21"/>
        <v>170149.99999999997</v>
      </c>
      <c r="N33" s="26">
        <f t="shared" si="22"/>
        <v>0</v>
      </c>
      <c r="O33" s="67">
        <f t="shared" si="1"/>
        <v>170149.99999999997</v>
      </c>
      <c r="P33" s="100">
        <f t="shared" si="19"/>
        <v>174403.74999999994</v>
      </c>
      <c r="Q33" s="101">
        <f t="shared" si="19"/>
        <v>0</v>
      </c>
      <c r="R33" s="102">
        <f t="shared" si="2"/>
        <v>174403.74999999994</v>
      </c>
    </row>
    <row r="34" spans="1:20" ht="15.75" x14ac:dyDescent="0.25">
      <c r="A34" s="10" t="s">
        <v>12</v>
      </c>
      <c r="B34" s="122" t="s">
        <v>36</v>
      </c>
      <c r="C34" s="11">
        <v>76757.5</v>
      </c>
      <c r="D34" s="11">
        <f t="shared" si="23"/>
        <v>10187.470966885659</v>
      </c>
      <c r="E34" s="11">
        <v>100000</v>
      </c>
      <c r="F34" s="11">
        <f t="shared" si="24"/>
        <v>13272.280841462605</v>
      </c>
      <c r="G34" s="12">
        <v>100000</v>
      </c>
      <c r="H34" s="12">
        <v>13500</v>
      </c>
      <c r="I34" s="12">
        <v>0</v>
      </c>
      <c r="J34" s="12">
        <f t="shared" si="25"/>
        <v>0</v>
      </c>
      <c r="K34" s="12">
        <f t="shared" si="26"/>
        <v>100000</v>
      </c>
      <c r="L34" s="12">
        <v>13500</v>
      </c>
      <c r="M34" s="25">
        <f t="shared" si="21"/>
        <v>13837.499999999998</v>
      </c>
      <c r="N34" s="26">
        <f t="shared" si="22"/>
        <v>0</v>
      </c>
      <c r="O34" s="26">
        <f t="shared" si="1"/>
        <v>13837.499999999998</v>
      </c>
      <c r="P34" s="100">
        <f t="shared" si="19"/>
        <v>14183.437499999996</v>
      </c>
      <c r="Q34" s="101">
        <f t="shared" si="19"/>
        <v>0</v>
      </c>
      <c r="R34" s="101">
        <f t="shared" si="2"/>
        <v>14183.437499999996</v>
      </c>
      <c r="S34"/>
      <c r="T34"/>
    </row>
    <row r="35" spans="1:20" ht="15.75" hidden="1" x14ac:dyDescent="0.25">
      <c r="A35" s="10" t="s">
        <v>12</v>
      </c>
      <c r="B35" s="122" t="s">
        <v>37</v>
      </c>
      <c r="C35" s="11">
        <v>0</v>
      </c>
      <c r="D35" s="11">
        <f t="shared" si="23"/>
        <v>0</v>
      </c>
      <c r="E35" s="11">
        <v>0</v>
      </c>
      <c r="F35" s="11">
        <f t="shared" si="24"/>
        <v>0</v>
      </c>
      <c r="G35" s="12">
        <v>0</v>
      </c>
      <c r="H35" s="12">
        <f t="shared" ref="H35" si="27">G35/7.5345</f>
        <v>0</v>
      </c>
      <c r="I35" s="12">
        <v>0</v>
      </c>
      <c r="J35" s="12">
        <f t="shared" si="25"/>
        <v>0</v>
      </c>
      <c r="K35" s="12">
        <f t="shared" si="26"/>
        <v>0</v>
      </c>
      <c r="L35" s="12">
        <f t="shared" ref="L35" si="28">K35/7.5345</f>
        <v>0</v>
      </c>
      <c r="M35" s="25">
        <f>H35*1.02</f>
        <v>0</v>
      </c>
      <c r="N35" s="26">
        <f t="shared" si="22"/>
        <v>0</v>
      </c>
      <c r="O35" s="26">
        <f t="shared" si="1"/>
        <v>0</v>
      </c>
      <c r="P35" s="100">
        <f t="shared" si="19"/>
        <v>0</v>
      </c>
      <c r="Q35" s="101">
        <f t="shared" si="19"/>
        <v>0</v>
      </c>
      <c r="R35" s="101">
        <f t="shared" si="2"/>
        <v>0</v>
      </c>
      <c r="S35"/>
      <c r="T35"/>
    </row>
    <row r="36" spans="1:20" ht="15.75" x14ac:dyDescent="0.25">
      <c r="A36" s="10" t="s">
        <v>13</v>
      </c>
      <c r="B36" s="122" t="s">
        <v>38</v>
      </c>
      <c r="C36" s="11">
        <v>2435093.1800000002</v>
      </c>
      <c r="D36" s="11">
        <f t="shared" si="23"/>
        <v>323192.40560090251</v>
      </c>
      <c r="E36" s="11">
        <v>2482000</v>
      </c>
      <c r="F36" s="11">
        <f t="shared" si="24"/>
        <v>329418.01048510184</v>
      </c>
      <c r="G36" s="12">
        <v>2485000</v>
      </c>
      <c r="H36" s="12">
        <v>330000</v>
      </c>
      <c r="I36" s="12">
        <v>0</v>
      </c>
      <c r="J36" s="12">
        <f t="shared" si="25"/>
        <v>0</v>
      </c>
      <c r="K36" s="12">
        <f t="shared" si="26"/>
        <v>2485000</v>
      </c>
      <c r="L36" s="12">
        <v>330000</v>
      </c>
      <c r="M36" s="25">
        <f>H36*1.025</f>
        <v>338249.99999999994</v>
      </c>
      <c r="N36" s="26">
        <f t="shared" si="22"/>
        <v>0</v>
      </c>
      <c r="O36" s="26">
        <f t="shared" si="1"/>
        <v>338249.99999999994</v>
      </c>
      <c r="P36" s="100">
        <f t="shared" si="19"/>
        <v>346706.24999999988</v>
      </c>
      <c r="Q36" s="101">
        <f t="shared" si="19"/>
        <v>0</v>
      </c>
      <c r="R36" s="101">
        <f t="shared" si="2"/>
        <v>346706.24999999988</v>
      </c>
      <c r="S36"/>
      <c r="T36"/>
    </row>
    <row r="37" spans="1:20" ht="15.75" x14ac:dyDescent="0.25">
      <c r="A37" s="20" t="s">
        <v>74</v>
      </c>
      <c r="B37" s="13" t="s">
        <v>1</v>
      </c>
      <c r="C37" s="14">
        <f t="shared" ref="C37:N37" si="29">SUM(C29:C36)</f>
        <v>8082798.8100000005</v>
      </c>
      <c r="D37" s="14">
        <f t="shared" si="29"/>
        <v>1072771.7579135974</v>
      </c>
      <c r="E37" s="14">
        <f t="shared" si="29"/>
        <v>16418681.57</v>
      </c>
      <c r="F37" s="14">
        <f t="shared" si="29"/>
        <v>2179133.5284358617</v>
      </c>
      <c r="G37" s="14">
        <f t="shared" si="29"/>
        <v>14360000</v>
      </c>
      <c r="H37" s="14">
        <f t="shared" si="29"/>
        <v>1915500</v>
      </c>
      <c r="I37" s="14">
        <f t="shared" si="29"/>
        <v>0</v>
      </c>
      <c r="J37" s="14">
        <f t="shared" si="29"/>
        <v>0</v>
      </c>
      <c r="K37" s="14">
        <f t="shared" si="29"/>
        <v>14360000</v>
      </c>
      <c r="L37" s="14">
        <f t="shared" si="29"/>
        <v>1915500</v>
      </c>
      <c r="M37" s="114">
        <f t="shared" si="29"/>
        <v>1963387.5</v>
      </c>
      <c r="N37" s="113">
        <f t="shared" si="29"/>
        <v>0</v>
      </c>
      <c r="O37" s="113">
        <f t="shared" si="1"/>
        <v>1963387.5</v>
      </c>
      <c r="P37" s="114">
        <f>SUM(P29:P36)</f>
        <v>2012472.1875</v>
      </c>
      <c r="Q37" s="113">
        <f>SUM(Q29:Q36)</f>
        <v>0</v>
      </c>
      <c r="R37" s="113">
        <f t="shared" si="2"/>
        <v>2012472.1875</v>
      </c>
      <c r="S37"/>
      <c r="T37"/>
    </row>
    <row r="38" spans="1:20" ht="15.75" x14ac:dyDescent="0.25">
      <c r="A38" s="10" t="s">
        <v>14</v>
      </c>
      <c r="B38" s="10" t="s">
        <v>39</v>
      </c>
      <c r="C38" s="11">
        <v>3081552.98</v>
      </c>
      <c r="D38" s="11">
        <f>C38/7.5345</f>
        <v>408992.36578405998</v>
      </c>
      <c r="E38" s="11">
        <v>4582400</v>
      </c>
      <c r="F38" s="11">
        <f>E38/7.5345</f>
        <v>608188.99727918243</v>
      </c>
      <c r="G38" s="12">
        <v>4600000</v>
      </c>
      <c r="H38" s="12">
        <v>610000</v>
      </c>
      <c r="I38" s="12">
        <v>0</v>
      </c>
      <c r="J38" s="12">
        <f>I38/7.5345</f>
        <v>0</v>
      </c>
      <c r="K38" s="12">
        <f>G38+I38</f>
        <v>4600000</v>
      </c>
      <c r="L38" s="12">
        <v>610000</v>
      </c>
      <c r="M38" s="25">
        <f>H38*1.025</f>
        <v>625250</v>
      </c>
      <c r="N38" s="26">
        <f>J38*1.02</f>
        <v>0</v>
      </c>
      <c r="O38" s="26">
        <f t="shared" si="1"/>
        <v>625250</v>
      </c>
      <c r="P38" s="100">
        <f t="shared" ref="P38:P51" si="30">M38*1.025</f>
        <v>640881.25</v>
      </c>
      <c r="Q38" s="101">
        <f>N38*1.025</f>
        <v>0</v>
      </c>
      <c r="R38" s="101">
        <f t="shared" si="2"/>
        <v>640881.25</v>
      </c>
      <c r="S38"/>
      <c r="T38"/>
    </row>
    <row r="39" spans="1:20" ht="15.75" x14ac:dyDescent="0.25">
      <c r="A39" s="10" t="s">
        <v>14</v>
      </c>
      <c r="B39" s="10" t="s">
        <v>40</v>
      </c>
      <c r="C39" s="11">
        <v>314077.59000000003</v>
      </c>
      <c r="D39" s="11">
        <f>C39/7.5345</f>
        <v>41685.259804897476</v>
      </c>
      <c r="E39" s="11">
        <v>400000</v>
      </c>
      <c r="F39" s="11">
        <f>E39/7.5345</f>
        <v>53089.123365850421</v>
      </c>
      <c r="G39" s="12">
        <v>400000</v>
      </c>
      <c r="H39" s="12">
        <v>55000</v>
      </c>
      <c r="I39" s="12">
        <v>0</v>
      </c>
      <c r="J39" s="12">
        <f>I39/7.5345</f>
        <v>0</v>
      </c>
      <c r="K39" s="12">
        <f>G39+I39</f>
        <v>400000</v>
      </c>
      <c r="L39" s="12">
        <v>55000</v>
      </c>
      <c r="M39" s="25">
        <f>H39*1.025</f>
        <v>56374.999999999993</v>
      </c>
      <c r="N39" s="26">
        <f>J39*1.02</f>
        <v>0</v>
      </c>
      <c r="O39" s="26">
        <f t="shared" si="1"/>
        <v>56374.999999999993</v>
      </c>
      <c r="P39" s="100">
        <f t="shared" si="30"/>
        <v>57784.374999999985</v>
      </c>
      <c r="Q39" s="101">
        <f>N39*1.025</f>
        <v>0</v>
      </c>
      <c r="R39" s="101">
        <f t="shared" si="2"/>
        <v>57784.374999999985</v>
      </c>
      <c r="S39"/>
      <c r="T39"/>
    </row>
    <row r="40" spans="1:20" ht="15.75" x14ac:dyDescent="0.25">
      <c r="A40" s="20" t="s">
        <v>75</v>
      </c>
      <c r="B40" s="13" t="s">
        <v>2</v>
      </c>
      <c r="C40" s="14">
        <f>SUM(C38:C39)</f>
        <v>3395630.57</v>
      </c>
      <c r="D40" s="14">
        <f>SUM(D38:D39)</f>
        <v>450677.62558895745</v>
      </c>
      <c r="E40" s="14">
        <f t="shared" ref="E40:M40" si="31">SUM(E38:E39)</f>
        <v>4982400</v>
      </c>
      <c r="F40" s="14">
        <f t="shared" si="31"/>
        <v>661278.12064503285</v>
      </c>
      <c r="G40" s="14">
        <f t="shared" si="31"/>
        <v>5000000</v>
      </c>
      <c r="H40" s="14">
        <f t="shared" si="31"/>
        <v>665000</v>
      </c>
      <c r="I40" s="14">
        <f t="shared" si="31"/>
        <v>0</v>
      </c>
      <c r="J40" s="14">
        <f t="shared" si="31"/>
        <v>0</v>
      </c>
      <c r="K40" s="14">
        <f t="shared" si="31"/>
        <v>5000000</v>
      </c>
      <c r="L40" s="14">
        <f t="shared" si="31"/>
        <v>665000</v>
      </c>
      <c r="M40" s="114">
        <f t="shared" si="31"/>
        <v>681625</v>
      </c>
      <c r="N40" s="113">
        <f>SUM(N38:N39)</f>
        <v>0</v>
      </c>
      <c r="O40" s="113">
        <f t="shared" si="1"/>
        <v>681625</v>
      </c>
      <c r="P40" s="114">
        <f>SUM(P38:P39)</f>
        <v>698665.625</v>
      </c>
      <c r="Q40" s="113">
        <f>SUM(Q38:Q39)</f>
        <v>0</v>
      </c>
      <c r="R40" s="113">
        <f t="shared" si="2"/>
        <v>698665.625</v>
      </c>
      <c r="S40"/>
      <c r="T40"/>
    </row>
    <row r="41" spans="1:20" ht="15.75" x14ac:dyDescent="0.25">
      <c r="A41" s="10" t="s">
        <v>15</v>
      </c>
      <c r="B41" s="10" t="s">
        <v>43</v>
      </c>
      <c r="C41" s="11">
        <v>4341824.43</v>
      </c>
      <c r="D41" s="11">
        <f>C41/7.5345</f>
        <v>576259.13199283287</v>
      </c>
      <c r="E41" s="11">
        <v>4746210.58</v>
      </c>
      <c r="F41" s="11">
        <f>E41/7.5345</f>
        <v>629930.39750481118</v>
      </c>
      <c r="G41" s="12">
        <v>4300000</v>
      </c>
      <c r="H41" s="12">
        <v>570000</v>
      </c>
      <c r="I41" s="12">
        <v>0</v>
      </c>
      <c r="J41" s="12">
        <f>I41/7.5345</f>
        <v>0</v>
      </c>
      <c r="K41" s="12">
        <f t="shared" ref="K41:K44" si="32">G41+I41</f>
        <v>4300000</v>
      </c>
      <c r="L41" s="12">
        <v>570000</v>
      </c>
      <c r="M41" s="25">
        <f>H41*1.025</f>
        <v>584250</v>
      </c>
      <c r="N41" s="26">
        <f t="shared" ref="N41:N51" si="33">J41*1.02</f>
        <v>0</v>
      </c>
      <c r="O41" s="26">
        <f t="shared" si="1"/>
        <v>584250</v>
      </c>
      <c r="P41" s="100">
        <f t="shared" si="30"/>
        <v>598856.25</v>
      </c>
      <c r="Q41" s="101">
        <f>N41*1.025</f>
        <v>0</v>
      </c>
      <c r="R41" s="101">
        <f t="shared" si="2"/>
        <v>598856.25</v>
      </c>
      <c r="S41"/>
      <c r="T41"/>
    </row>
    <row r="42" spans="1:20" s="2" customFormat="1" ht="15.75" hidden="1" x14ac:dyDescent="0.25">
      <c r="A42" s="10" t="s">
        <v>15</v>
      </c>
      <c r="B42" s="10" t="s">
        <v>62</v>
      </c>
      <c r="C42" s="11">
        <v>0</v>
      </c>
      <c r="D42" s="11">
        <f t="shared" ref="D42:D51" si="34">C42/7.5345</f>
        <v>0</v>
      </c>
      <c r="E42" s="11">
        <v>0</v>
      </c>
      <c r="F42" s="11">
        <f t="shared" ref="F42:F51" si="35">E42/7.5345</f>
        <v>0</v>
      </c>
      <c r="G42" s="12">
        <v>0</v>
      </c>
      <c r="H42" s="12">
        <f t="shared" ref="H42" si="36">G42/7.5345</f>
        <v>0</v>
      </c>
      <c r="I42" s="12">
        <v>0</v>
      </c>
      <c r="J42" s="12">
        <f t="shared" ref="J42:J50" si="37">I42/7.5345</f>
        <v>0</v>
      </c>
      <c r="K42" s="12">
        <f t="shared" si="32"/>
        <v>0</v>
      </c>
      <c r="L42" s="12">
        <f t="shared" ref="L42" si="38">K42/7.5345</f>
        <v>0</v>
      </c>
      <c r="M42" s="25">
        <f>H42*1.02</f>
        <v>0</v>
      </c>
      <c r="N42" s="26">
        <f t="shared" si="33"/>
        <v>0</v>
      </c>
      <c r="O42" s="67">
        <f t="shared" si="1"/>
        <v>0</v>
      </c>
      <c r="P42" s="100">
        <f t="shared" si="30"/>
        <v>0</v>
      </c>
      <c r="Q42" s="101">
        <f t="shared" ref="Q42:Q51" si="39">N42*1.025</f>
        <v>0</v>
      </c>
      <c r="R42" s="101">
        <f t="shared" si="2"/>
        <v>0</v>
      </c>
    </row>
    <row r="43" spans="1:20" ht="15.75" x14ac:dyDescent="0.25">
      <c r="A43" s="10" t="s">
        <v>15</v>
      </c>
      <c r="B43" s="10" t="s">
        <v>44</v>
      </c>
      <c r="C43" s="11">
        <v>292043.48</v>
      </c>
      <c r="D43" s="11">
        <f t="shared" si="34"/>
        <v>38760.83084478067</v>
      </c>
      <c r="E43" s="11">
        <v>586875</v>
      </c>
      <c r="F43" s="11">
        <f t="shared" si="35"/>
        <v>77891.698188333656</v>
      </c>
      <c r="G43" s="12">
        <v>590000</v>
      </c>
      <c r="H43" s="12">
        <v>78500</v>
      </c>
      <c r="I43" s="12">
        <v>0</v>
      </c>
      <c r="J43" s="12">
        <f t="shared" si="37"/>
        <v>0</v>
      </c>
      <c r="K43" s="12">
        <f t="shared" si="32"/>
        <v>590000</v>
      </c>
      <c r="L43" s="12">
        <v>78500</v>
      </c>
      <c r="M43" s="25">
        <f t="shared" ref="M43:M51" si="40">H43*1.025</f>
        <v>80462.5</v>
      </c>
      <c r="N43" s="26">
        <f t="shared" si="33"/>
        <v>0</v>
      </c>
      <c r="O43" s="26">
        <f t="shared" si="1"/>
        <v>80462.5</v>
      </c>
      <c r="P43" s="100">
        <f t="shared" si="30"/>
        <v>82474.0625</v>
      </c>
      <c r="Q43" s="101">
        <f t="shared" si="39"/>
        <v>0</v>
      </c>
      <c r="R43" s="101">
        <f t="shared" si="2"/>
        <v>82474.0625</v>
      </c>
      <c r="S43"/>
      <c r="T43"/>
    </row>
    <row r="44" spans="1:20" ht="15.75" x14ac:dyDescent="0.25">
      <c r="A44" s="10" t="s">
        <v>15</v>
      </c>
      <c r="B44" s="10" t="s">
        <v>45</v>
      </c>
      <c r="C44" s="11">
        <v>350977</v>
      </c>
      <c r="D44" s="11">
        <f t="shared" si="34"/>
        <v>46582.653128940205</v>
      </c>
      <c r="E44" s="11">
        <v>360000</v>
      </c>
      <c r="F44" s="11">
        <f t="shared" si="35"/>
        <v>47780.211029265374</v>
      </c>
      <c r="G44" s="12">
        <v>360000</v>
      </c>
      <c r="H44" s="12">
        <v>48000</v>
      </c>
      <c r="I44" s="12">
        <v>0</v>
      </c>
      <c r="J44" s="12">
        <f t="shared" si="37"/>
        <v>0</v>
      </c>
      <c r="K44" s="12">
        <f t="shared" si="32"/>
        <v>360000</v>
      </c>
      <c r="L44" s="12">
        <v>48000</v>
      </c>
      <c r="M44" s="25">
        <f t="shared" si="40"/>
        <v>49199.999999999993</v>
      </c>
      <c r="N44" s="26">
        <f t="shared" si="33"/>
        <v>0</v>
      </c>
      <c r="O44" s="26">
        <f t="shared" si="1"/>
        <v>49199.999999999993</v>
      </c>
      <c r="P44" s="100">
        <f t="shared" si="30"/>
        <v>50429.999999999985</v>
      </c>
      <c r="Q44" s="101">
        <f t="shared" si="39"/>
        <v>0</v>
      </c>
      <c r="R44" s="101">
        <f t="shared" si="2"/>
        <v>50429.999999999985</v>
      </c>
      <c r="S44"/>
      <c r="T44"/>
    </row>
    <row r="45" spans="1:20" ht="15.75" x14ac:dyDescent="0.25">
      <c r="A45" s="10" t="s">
        <v>15</v>
      </c>
      <c r="B45" s="10" t="s">
        <v>46</v>
      </c>
      <c r="C45" s="11">
        <v>300131.83</v>
      </c>
      <c r="D45" s="11">
        <f t="shared" si="34"/>
        <v>39834.339372221119</v>
      </c>
      <c r="E45" s="11">
        <v>336000</v>
      </c>
      <c r="F45" s="11">
        <f t="shared" si="35"/>
        <v>44594.863627314349</v>
      </c>
      <c r="G45" s="12">
        <v>336000</v>
      </c>
      <c r="H45" s="12">
        <v>45000</v>
      </c>
      <c r="I45" s="12">
        <v>0</v>
      </c>
      <c r="J45" s="12">
        <f t="shared" si="37"/>
        <v>0</v>
      </c>
      <c r="K45" s="12">
        <f>G45+I45</f>
        <v>336000</v>
      </c>
      <c r="L45" s="12">
        <v>45000</v>
      </c>
      <c r="M45" s="25">
        <f t="shared" si="40"/>
        <v>46124.999999999993</v>
      </c>
      <c r="N45" s="26">
        <f t="shared" si="33"/>
        <v>0</v>
      </c>
      <c r="O45" s="26">
        <f t="shared" si="1"/>
        <v>46124.999999999993</v>
      </c>
      <c r="P45" s="100">
        <f t="shared" si="30"/>
        <v>47278.124999999985</v>
      </c>
      <c r="Q45" s="101">
        <f t="shared" si="39"/>
        <v>0</v>
      </c>
      <c r="R45" s="101">
        <f t="shared" si="2"/>
        <v>47278.124999999985</v>
      </c>
      <c r="S45"/>
      <c r="T45"/>
    </row>
    <row r="46" spans="1:20" ht="15.75" x14ac:dyDescent="0.25">
      <c r="A46" s="10" t="s">
        <v>15</v>
      </c>
      <c r="B46" s="10" t="s">
        <v>217</v>
      </c>
      <c r="C46" s="11">
        <v>6936705.0700000003</v>
      </c>
      <c r="D46" s="11">
        <f t="shared" si="34"/>
        <v>920658.97803437524</v>
      </c>
      <c r="E46" s="11">
        <v>2825718.35</v>
      </c>
      <c r="F46" s="11">
        <f t="shared" si="35"/>
        <v>375037.27520074323</v>
      </c>
      <c r="G46" s="12"/>
      <c r="H46" s="12">
        <v>200000</v>
      </c>
      <c r="I46" s="12"/>
      <c r="J46" s="12">
        <v>0</v>
      </c>
      <c r="K46" s="12"/>
      <c r="L46" s="12">
        <v>200000</v>
      </c>
      <c r="M46" s="25">
        <f t="shared" si="40"/>
        <v>204999.99999999997</v>
      </c>
      <c r="N46" s="26">
        <f t="shared" si="33"/>
        <v>0</v>
      </c>
      <c r="O46" s="26">
        <f t="shared" si="1"/>
        <v>204999.99999999997</v>
      </c>
      <c r="P46" s="100">
        <f t="shared" si="30"/>
        <v>210124.99999999994</v>
      </c>
      <c r="Q46" s="101">
        <f t="shared" si="39"/>
        <v>0</v>
      </c>
      <c r="R46" s="101">
        <f t="shared" si="2"/>
        <v>210124.99999999994</v>
      </c>
      <c r="S46"/>
      <c r="T46"/>
    </row>
    <row r="47" spans="1:20" ht="15.75" x14ac:dyDescent="0.25">
      <c r="A47" s="10" t="s">
        <v>16</v>
      </c>
      <c r="B47" s="122" t="s">
        <v>47</v>
      </c>
      <c r="C47" s="11">
        <v>757686.78</v>
      </c>
      <c r="D47" s="11">
        <f t="shared" si="34"/>
        <v>100562.31734023492</v>
      </c>
      <c r="E47" s="11">
        <v>1179900</v>
      </c>
      <c r="F47" s="11">
        <f t="shared" si="35"/>
        <v>156599.64164841728</v>
      </c>
      <c r="G47" s="12">
        <v>1100000</v>
      </c>
      <c r="H47" s="12">
        <v>146000</v>
      </c>
      <c r="I47" s="12">
        <v>0</v>
      </c>
      <c r="J47" s="12">
        <f t="shared" si="37"/>
        <v>0</v>
      </c>
      <c r="K47" s="12">
        <f t="shared" ref="K47:K50" si="41">G47+I47</f>
        <v>1100000</v>
      </c>
      <c r="L47" s="12">
        <v>146000</v>
      </c>
      <c r="M47" s="25">
        <f t="shared" si="40"/>
        <v>149650</v>
      </c>
      <c r="N47" s="26">
        <f t="shared" si="33"/>
        <v>0</v>
      </c>
      <c r="O47" s="67">
        <f t="shared" si="1"/>
        <v>149650</v>
      </c>
      <c r="P47" s="100">
        <f t="shared" si="30"/>
        <v>153391.25</v>
      </c>
      <c r="Q47" s="101">
        <f t="shared" si="39"/>
        <v>0</v>
      </c>
      <c r="R47" s="101">
        <f t="shared" si="2"/>
        <v>153391.25</v>
      </c>
      <c r="S47"/>
      <c r="T47"/>
    </row>
    <row r="48" spans="1:20" ht="15.75" x14ac:dyDescent="0.25">
      <c r="A48" s="10" t="s">
        <v>16</v>
      </c>
      <c r="B48" s="122" t="s">
        <v>218</v>
      </c>
      <c r="C48" s="11">
        <v>2981901.08</v>
      </c>
      <c r="D48" s="11">
        <f t="shared" si="34"/>
        <v>395766.28575220652</v>
      </c>
      <c r="E48" s="11">
        <v>4653947.62</v>
      </c>
      <c r="F48" s="11">
        <f t="shared" si="35"/>
        <v>617684.9983409649</v>
      </c>
      <c r="G48" s="12"/>
      <c r="H48" s="12">
        <v>170000</v>
      </c>
      <c r="I48" s="12"/>
      <c r="J48" s="12">
        <v>0</v>
      </c>
      <c r="K48" s="12"/>
      <c r="L48" s="12">
        <v>170000</v>
      </c>
      <c r="M48" s="25">
        <f t="shared" si="40"/>
        <v>174249.99999999997</v>
      </c>
      <c r="N48" s="26">
        <f t="shared" si="33"/>
        <v>0</v>
      </c>
      <c r="O48" s="26">
        <f t="shared" si="1"/>
        <v>174249.99999999997</v>
      </c>
      <c r="P48" s="100">
        <f t="shared" si="30"/>
        <v>178606.24999999994</v>
      </c>
      <c r="Q48" s="101">
        <f t="shared" si="39"/>
        <v>0</v>
      </c>
      <c r="R48" s="101">
        <f t="shared" si="2"/>
        <v>178606.24999999994</v>
      </c>
      <c r="S48"/>
      <c r="T48"/>
    </row>
    <row r="49" spans="1:20" ht="15.75" x14ac:dyDescent="0.25">
      <c r="A49" s="10" t="s">
        <v>68</v>
      </c>
      <c r="B49" s="122" t="s">
        <v>41</v>
      </c>
      <c r="C49" s="11">
        <v>1439116.58</v>
      </c>
      <c r="D49" s="11">
        <f t="shared" si="34"/>
        <v>191003.59413365187</v>
      </c>
      <c r="E49" s="11">
        <v>1560746.56</v>
      </c>
      <c r="F49" s="11">
        <f t="shared" si="35"/>
        <v>207146.66666666666</v>
      </c>
      <c r="G49" s="12">
        <v>1500000</v>
      </c>
      <c r="H49" s="12">
        <v>200000</v>
      </c>
      <c r="I49" s="12">
        <v>0</v>
      </c>
      <c r="J49" s="12">
        <f t="shared" si="37"/>
        <v>0</v>
      </c>
      <c r="K49" s="12">
        <f t="shared" si="41"/>
        <v>1500000</v>
      </c>
      <c r="L49" s="12">
        <v>200000</v>
      </c>
      <c r="M49" s="25">
        <f t="shared" si="40"/>
        <v>204999.99999999997</v>
      </c>
      <c r="N49" s="26">
        <f t="shared" si="33"/>
        <v>0</v>
      </c>
      <c r="O49" s="26">
        <f t="shared" si="1"/>
        <v>204999.99999999997</v>
      </c>
      <c r="P49" s="100">
        <f t="shared" si="30"/>
        <v>210124.99999999994</v>
      </c>
      <c r="Q49" s="101">
        <f t="shared" si="39"/>
        <v>0</v>
      </c>
      <c r="R49" s="101">
        <f t="shared" si="2"/>
        <v>210124.99999999994</v>
      </c>
      <c r="S49"/>
      <c r="T49"/>
    </row>
    <row r="50" spans="1:20" s="2" customFormat="1" ht="15.75" x14ac:dyDescent="0.25">
      <c r="A50" s="15" t="s">
        <v>69</v>
      </c>
      <c r="B50" s="123" t="s">
        <v>42</v>
      </c>
      <c r="C50" s="16">
        <v>1686885.26</v>
      </c>
      <c r="D50" s="11">
        <f t="shared" si="34"/>
        <v>223888.14918043665</v>
      </c>
      <c r="E50" s="11">
        <v>1629300.56</v>
      </c>
      <c r="F50" s="11">
        <f t="shared" si="35"/>
        <v>216245.34607472294</v>
      </c>
      <c r="G50" s="12">
        <v>1600000</v>
      </c>
      <c r="H50" s="12">
        <v>215000</v>
      </c>
      <c r="I50" s="12">
        <v>0</v>
      </c>
      <c r="J50" s="12">
        <f t="shared" si="37"/>
        <v>0</v>
      </c>
      <c r="K50" s="12">
        <f t="shared" si="41"/>
        <v>1600000</v>
      </c>
      <c r="L50" s="12">
        <v>215000</v>
      </c>
      <c r="M50" s="25">
        <f t="shared" si="40"/>
        <v>220374.99999999997</v>
      </c>
      <c r="N50" s="26">
        <f t="shared" si="33"/>
        <v>0</v>
      </c>
      <c r="O50" s="26">
        <f t="shared" si="1"/>
        <v>220374.99999999997</v>
      </c>
      <c r="P50" s="100">
        <f t="shared" si="30"/>
        <v>225884.37499999994</v>
      </c>
      <c r="Q50" s="101">
        <f t="shared" si="39"/>
        <v>0</v>
      </c>
      <c r="R50" s="101">
        <f t="shared" si="2"/>
        <v>225884.37499999994</v>
      </c>
    </row>
    <row r="51" spans="1:20" s="2" customFormat="1" ht="15.75" x14ac:dyDescent="0.25">
      <c r="A51" s="15" t="s">
        <v>69</v>
      </c>
      <c r="B51" s="123" t="s">
        <v>216</v>
      </c>
      <c r="C51" s="16">
        <v>2237923.8199999998</v>
      </c>
      <c r="D51" s="11">
        <f t="shared" si="34"/>
        <v>297023.53440838802</v>
      </c>
      <c r="E51" s="11">
        <v>5989290.5300000003</v>
      </c>
      <c r="F51" s="11">
        <f t="shared" si="35"/>
        <v>794915.45955272415</v>
      </c>
      <c r="G51" s="12"/>
      <c r="H51" s="12">
        <v>200000</v>
      </c>
      <c r="I51" s="12"/>
      <c r="J51" s="12">
        <v>0</v>
      </c>
      <c r="K51" s="12"/>
      <c r="L51" s="12">
        <v>200000</v>
      </c>
      <c r="M51" s="25">
        <f t="shared" si="40"/>
        <v>204999.99999999997</v>
      </c>
      <c r="N51" s="26">
        <f t="shared" si="33"/>
        <v>0</v>
      </c>
      <c r="O51" s="26">
        <f t="shared" si="1"/>
        <v>204999.99999999997</v>
      </c>
      <c r="P51" s="100">
        <f t="shared" si="30"/>
        <v>210124.99999999994</v>
      </c>
      <c r="Q51" s="101">
        <f t="shared" si="39"/>
        <v>0</v>
      </c>
      <c r="R51" s="101">
        <f t="shared" si="2"/>
        <v>210124.99999999994</v>
      </c>
    </row>
    <row r="52" spans="1:20" ht="15.75" x14ac:dyDescent="0.25">
      <c r="A52" s="20" t="s">
        <v>76</v>
      </c>
      <c r="B52" s="13" t="s">
        <v>3</v>
      </c>
      <c r="C52" s="14">
        <f>SUM(C41:C51)</f>
        <v>21325195.330000002</v>
      </c>
      <c r="D52" s="14">
        <f>SUM(D41:D50)</f>
        <v>2533316.2797796801</v>
      </c>
      <c r="E52" s="14">
        <f>SUM(E41:E51)</f>
        <v>23867989.200000003</v>
      </c>
      <c r="F52" s="14">
        <f>SUM(F41:F50)</f>
        <v>2372911.0982812392</v>
      </c>
      <c r="G52" s="113">
        <f>SUM(G41:G50)</f>
        <v>9786000</v>
      </c>
      <c r="H52" s="113">
        <f>SUM(H41:H51)</f>
        <v>1872500</v>
      </c>
      <c r="I52" s="113">
        <f>SUM(I41:I50)</f>
        <v>0</v>
      </c>
      <c r="J52" s="113">
        <f>SUM(J41:J50)</f>
        <v>0</v>
      </c>
      <c r="K52" s="113">
        <f>SUM(K41:K50)</f>
        <v>9786000</v>
      </c>
      <c r="L52" s="113">
        <f>SUM(L41:L51)</f>
        <v>1872500</v>
      </c>
      <c r="M52" s="114">
        <f>SUM(M41:M51)</f>
        <v>1919312.5</v>
      </c>
      <c r="N52" s="113">
        <f>SUM(N41:N50)</f>
        <v>0</v>
      </c>
      <c r="O52" s="113">
        <f t="shared" si="1"/>
        <v>1919312.5</v>
      </c>
      <c r="P52" s="114">
        <f>SUM(P41:P51)</f>
        <v>1967295.3125</v>
      </c>
      <c r="Q52" s="113">
        <f>SUM(Q41:Q50)</f>
        <v>0</v>
      </c>
      <c r="R52" s="113">
        <f t="shared" si="2"/>
        <v>1967295.3125</v>
      </c>
      <c r="S52"/>
      <c r="T52"/>
    </row>
    <row r="53" spans="1:20" ht="15.75" hidden="1" x14ac:dyDescent="0.25">
      <c r="A53" s="10" t="s">
        <v>48</v>
      </c>
      <c r="B53" s="10" t="s">
        <v>51</v>
      </c>
      <c r="C53" s="11">
        <v>0</v>
      </c>
      <c r="D53" s="11">
        <f>C53/7.5345</f>
        <v>0</v>
      </c>
      <c r="E53" s="11">
        <v>0</v>
      </c>
      <c r="F53" s="11">
        <f>E53/7.5345</f>
        <v>0</v>
      </c>
      <c r="G53" s="12">
        <v>0</v>
      </c>
      <c r="H53" s="12">
        <f>G53/7.5345</f>
        <v>0</v>
      </c>
      <c r="I53" s="12">
        <v>0</v>
      </c>
      <c r="J53" s="12">
        <f>I53/7.5345</f>
        <v>0</v>
      </c>
      <c r="K53" s="12">
        <f>SUM(G53,I53)</f>
        <v>0</v>
      </c>
      <c r="L53" s="12">
        <f>K53/7.5345</f>
        <v>0</v>
      </c>
      <c r="M53" s="25">
        <f>H53*1.02</f>
        <v>0</v>
      </c>
      <c r="N53" s="26">
        <f>J53*1.02</f>
        <v>0</v>
      </c>
      <c r="O53" s="26">
        <f t="shared" si="1"/>
        <v>0</v>
      </c>
      <c r="P53" s="100">
        <f>M53*1.025</f>
        <v>0</v>
      </c>
      <c r="Q53" s="101">
        <f>N53*1.025</f>
        <v>0</v>
      </c>
      <c r="R53" s="101">
        <f t="shared" si="2"/>
        <v>0</v>
      </c>
      <c r="S53"/>
      <c r="T53"/>
    </row>
    <row r="54" spans="1:20" ht="15.75" x14ac:dyDescent="0.25">
      <c r="A54" s="10" t="s">
        <v>212</v>
      </c>
      <c r="B54" s="10" t="s">
        <v>52</v>
      </c>
      <c r="C54" s="11">
        <v>4014685.54</v>
      </c>
      <c r="D54" s="11">
        <f t="shared" ref="D54:D55" si="42">C54/7.5345</f>
        <v>532840.33977038949</v>
      </c>
      <c r="E54" s="11">
        <v>5335000</v>
      </c>
      <c r="F54" s="11">
        <f t="shared" ref="F54:F55" si="43">E54/7.5345</f>
        <v>708076.18289202999</v>
      </c>
      <c r="G54" s="12">
        <v>5335000</v>
      </c>
      <c r="H54" s="12">
        <v>710000</v>
      </c>
      <c r="I54" s="12">
        <v>0</v>
      </c>
      <c r="J54" s="12">
        <f t="shared" ref="J54:J55" si="44">I54/7.5345</f>
        <v>0</v>
      </c>
      <c r="K54" s="12">
        <f>SUM(G54,I54)</f>
        <v>5335000</v>
      </c>
      <c r="L54" s="12">
        <v>710000</v>
      </c>
      <c r="M54" s="25">
        <f>H54*1.025</f>
        <v>727749.99999999988</v>
      </c>
      <c r="N54" s="26">
        <f>J54*1.02</f>
        <v>0</v>
      </c>
      <c r="O54" s="26">
        <f t="shared" si="1"/>
        <v>727749.99999999988</v>
      </c>
      <c r="P54" s="100">
        <f t="shared" ref="P54:Q55" si="45">M54*1.025</f>
        <v>745943.74999999977</v>
      </c>
      <c r="Q54" s="101">
        <f t="shared" si="45"/>
        <v>0</v>
      </c>
      <c r="R54" s="101">
        <f t="shared" si="2"/>
        <v>745943.74999999977</v>
      </c>
      <c r="S54"/>
      <c r="T54"/>
    </row>
    <row r="55" spans="1:20" ht="15.75" x14ac:dyDescent="0.25">
      <c r="A55" s="10" t="s">
        <v>212</v>
      </c>
      <c r="B55" s="10" t="s">
        <v>53</v>
      </c>
      <c r="C55" s="11">
        <v>2259787.12</v>
      </c>
      <c r="D55" s="11">
        <f t="shared" si="42"/>
        <v>299925.29298559955</v>
      </c>
      <c r="E55" s="11">
        <v>2725000</v>
      </c>
      <c r="F55" s="11">
        <f t="shared" si="43"/>
        <v>361669.65292985598</v>
      </c>
      <c r="G55" s="12">
        <v>2725000</v>
      </c>
      <c r="H55" s="12">
        <v>362000</v>
      </c>
      <c r="I55" s="12">
        <v>0</v>
      </c>
      <c r="J55" s="12">
        <f t="shared" si="44"/>
        <v>0</v>
      </c>
      <c r="K55" s="12">
        <f>SUM(G55,I55)</f>
        <v>2725000</v>
      </c>
      <c r="L55" s="12">
        <v>362000</v>
      </c>
      <c r="M55" s="25">
        <f>H55*1.025</f>
        <v>371049.99999999994</v>
      </c>
      <c r="N55" s="26">
        <f>J55*1.02</f>
        <v>0</v>
      </c>
      <c r="O55" s="26">
        <f t="shared" si="1"/>
        <v>371049.99999999994</v>
      </c>
      <c r="P55" s="100">
        <f t="shared" si="45"/>
        <v>380326.24999999988</v>
      </c>
      <c r="Q55" s="101">
        <f t="shared" si="45"/>
        <v>0</v>
      </c>
      <c r="R55" s="101">
        <f t="shared" si="2"/>
        <v>380326.24999999988</v>
      </c>
      <c r="S55"/>
      <c r="T55"/>
    </row>
    <row r="56" spans="1:20" ht="15.75" x14ac:dyDescent="0.25">
      <c r="A56" s="20" t="s">
        <v>77</v>
      </c>
      <c r="B56" s="13" t="s">
        <v>50</v>
      </c>
      <c r="C56" s="14">
        <f t="shared" ref="C56:N56" si="46">SUM(C53:C55)</f>
        <v>6274472.6600000001</v>
      </c>
      <c r="D56" s="14">
        <f t="shared" si="46"/>
        <v>832765.63275598898</v>
      </c>
      <c r="E56" s="14">
        <f t="shared" si="46"/>
        <v>8060000</v>
      </c>
      <c r="F56" s="14">
        <f t="shared" si="46"/>
        <v>1069745.8358218861</v>
      </c>
      <c r="G56" s="14">
        <f t="shared" si="46"/>
        <v>8060000</v>
      </c>
      <c r="H56" s="14">
        <f t="shared" si="46"/>
        <v>1072000</v>
      </c>
      <c r="I56" s="14">
        <f t="shared" si="46"/>
        <v>0</v>
      </c>
      <c r="J56" s="14">
        <f t="shared" si="46"/>
        <v>0</v>
      </c>
      <c r="K56" s="14">
        <f t="shared" si="46"/>
        <v>8060000</v>
      </c>
      <c r="L56" s="14">
        <f t="shared" si="46"/>
        <v>1072000</v>
      </c>
      <c r="M56" s="114">
        <f t="shared" si="46"/>
        <v>1098799.9999999998</v>
      </c>
      <c r="N56" s="113">
        <f t="shared" si="46"/>
        <v>0</v>
      </c>
      <c r="O56" s="113">
        <f t="shared" si="1"/>
        <v>1098799.9999999998</v>
      </c>
      <c r="P56" s="114">
        <f>SUM(P53:P55)</f>
        <v>1126269.9999999995</v>
      </c>
      <c r="Q56" s="113">
        <f>SUM(Q53:Q55)</f>
        <v>0</v>
      </c>
      <c r="R56" s="113">
        <f t="shared" si="2"/>
        <v>1126269.9999999995</v>
      </c>
      <c r="S56"/>
      <c r="T56"/>
    </row>
    <row r="57" spans="1:20" ht="15.75" x14ac:dyDescent="0.25">
      <c r="A57" s="10" t="s">
        <v>54</v>
      </c>
      <c r="B57" s="10" t="s">
        <v>55</v>
      </c>
      <c r="C57" s="11">
        <v>4396114.3499999996</v>
      </c>
      <c r="D57" s="11">
        <f>C57/7.5345</f>
        <v>583464.64264383831</v>
      </c>
      <c r="E57" s="11">
        <v>5632046.5</v>
      </c>
      <c r="F57" s="11">
        <f>E57/7.5345</f>
        <v>747501.02860176517</v>
      </c>
      <c r="G57" s="12">
        <v>5500000</v>
      </c>
      <c r="H57" s="12">
        <v>730000</v>
      </c>
      <c r="I57" s="12">
        <v>0</v>
      </c>
      <c r="J57" s="12">
        <f>I57/7.5345</f>
        <v>0</v>
      </c>
      <c r="K57" s="12">
        <f>SUM(G57,I57)</f>
        <v>5500000</v>
      </c>
      <c r="L57" s="12">
        <v>730000</v>
      </c>
      <c r="M57" s="25">
        <f>H57*1.025</f>
        <v>748249.99999999988</v>
      </c>
      <c r="N57" s="26">
        <f>J57*1.02</f>
        <v>0</v>
      </c>
      <c r="O57" s="26">
        <f t="shared" si="1"/>
        <v>748249.99999999988</v>
      </c>
      <c r="P57" s="100">
        <f>M57*1.025</f>
        <v>766956.24999999977</v>
      </c>
      <c r="Q57" s="101">
        <f>N57*1.025</f>
        <v>0</v>
      </c>
      <c r="R57" s="101">
        <f t="shared" si="2"/>
        <v>766956.24999999977</v>
      </c>
      <c r="S57"/>
      <c r="T57"/>
    </row>
    <row r="58" spans="1:20" ht="15.75" x14ac:dyDescent="0.25">
      <c r="A58" s="10" t="s">
        <v>54</v>
      </c>
      <c r="B58" s="10" t="s">
        <v>200</v>
      </c>
      <c r="C58" s="11">
        <v>2021896.77</v>
      </c>
      <c r="D58" s="11">
        <f>C58/7.5345</f>
        <v>268351.81763886125</v>
      </c>
      <c r="E58" s="11">
        <v>2241000</v>
      </c>
      <c r="F58" s="11">
        <f>E58/7.5345</f>
        <v>297431.81365717697</v>
      </c>
      <c r="G58" s="12">
        <v>800000</v>
      </c>
      <c r="H58" s="12">
        <v>107000</v>
      </c>
      <c r="I58" s="12">
        <v>0</v>
      </c>
      <c r="J58" s="12">
        <f>I58/7.5345</f>
        <v>0</v>
      </c>
      <c r="K58" s="12">
        <f>SUM(G58,I58)</f>
        <v>800000</v>
      </c>
      <c r="L58" s="12">
        <v>107000</v>
      </c>
      <c r="M58" s="25">
        <f>H58*1.025</f>
        <v>109674.99999999999</v>
      </c>
      <c r="N58" s="26">
        <f>J58*1.02</f>
        <v>0</v>
      </c>
      <c r="O58" s="26">
        <f t="shared" ref="O58" si="47">SUM(M58:N58)</f>
        <v>109674.99999999999</v>
      </c>
      <c r="P58" s="100">
        <f>M58*1.025</f>
        <v>112416.87499999997</v>
      </c>
      <c r="Q58" s="101">
        <f>N58*1.025</f>
        <v>0</v>
      </c>
      <c r="R58" s="101">
        <f t="shared" ref="R58" si="48">SUM(P58:Q58)</f>
        <v>112416.87499999997</v>
      </c>
      <c r="S58"/>
      <c r="T58"/>
    </row>
    <row r="59" spans="1:20" ht="15.75" x14ac:dyDescent="0.25">
      <c r="A59" s="17">
        <v>100</v>
      </c>
      <c r="B59" s="13" t="s">
        <v>17</v>
      </c>
      <c r="C59" s="14">
        <f>SUM(C57:C58)</f>
        <v>6418011.1199999992</v>
      </c>
      <c r="D59" s="14">
        <f t="shared" ref="D59:F59" si="49">SUM(D57:D58)</f>
        <v>851816.46028269955</v>
      </c>
      <c r="E59" s="14">
        <f t="shared" si="49"/>
        <v>7873046.5</v>
      </c>
      <c r="F59" s="14">
        <f t="shared" si="49"/>
        <v>1044932.8422589421</v>
      </c>
      <c r="G59" s="14">
        <f>SUM(G57:G58)</f>
        <v>6300000</v>
      </c>
      <c r="H59" s="14">
        <f>SUM(H57:H58)</f>
        <v>837000</v>
      </c>
      <c r="I59" s="14">
        <f t="shared" ref="I59:N59" si="50">SUM(I57)</f>
        <v>0</v>
      </c>
      <c r="J59" s="14">
        <f t="shared" si="50"/>
        <v>0</v>
      </c>
      <c r="K59" s="14">
        <f>SUM(K57:K58)</f>
        <v>6300000</v>
      </c>
      <c r="L59" s="14">
        <f>SUM(L57:L58)</f>
        <v>837000</v>
      </c>
      <c r="M59" s="112">
        <f>SUM(M57:M58)</f>
        <v>857924.99999999988</v>
      </c>
      <c r="N59" s="14">
        <f t="shared" si="50"/>
        <v>0</v>
      </c>
      <c r="O59" s="14">
        <f t="shared" si="1"/>
        <v>857924.99999999988</v>
      </c>
      <c r="P59" s="112">
        <f>SUM(P57:P58)</f>
        <v>879373.12499999977</v>
      </c>
      <c r="Q59" s="113">
        <f>SUM(Q57)</f>
        <v>0</v>
      </c>
      <c r="R59" s="14">
        <f t="shared" si="2"/>
        <v>879373.12499999977</v>
      </c>
      <c r="S59"/>
      <c r="T59"/>
    </row>
    <row r="60" spans="1:20" ht="15.75" x14ac:dyDescent="0.25">
      <c r="A60" s="10" t="s">
        <v>56</v>
      </c>
      <c r="B60" s="10" t="s">
        <v>57</v>
      </c>
      <c r="C60" s="11">
        <v>1051179.82</v>
      </c>
      <c r="D60" s="11">
        <f>C60/7.5345</f>
        <v>139515.53785918109</v>
      </c>
      <c r="E60" s="11">
        <v>5807300</v>
      </c>
      <c r="F60" s="11">
        <f>E60/7.5345</f>
        <v>770761.16530625778</v>
      </c>
      <c r="G60" s="12">
        <v>1500000</v>
      </c>
      <c r="H60" s="12">
        <v>200000</v>
      </c>
      <c r="I60" s="12">
        <v>0</v>
      </c>
      <c r="J60" s="12">
        <f>I60/7.5345</f>
        <v>0</v>
      </c>
      <c r="K60" s="12">
        <f>SUM(G60,I60)</f>
        <v>1500000</v>
      </c>
      <c r="L60" s="12">
        <v>200000</v>
      </c>
      <c r="M60" s="25">
        <f>H60*1.025</f>
        <v>204999.99999999997</v>
      </c>
      <c r="N60" s="26">
        <f>J60*1.02</f>
        <v>0</v>
      </c>
      <c r="O60" s="26">
        <f t="shared" si="1"/>
        <v>204999.99999999997</v>
      </c>
      <c r="P60" s="100">
        <f>M60*1.025</f>
        <v>210124.99999999994</v>
      </c>
      <c r="Q60" s="101">
        <f>N60*1.025</f>
        <v>0</v>
      </c>
      <c r="R60" s="101">
        <f t="shared" si="2"/>
        <v>210124.99999999994</v>
      </c>
      <c r="S60"/>
      <c r="T60"/>
    </row>
    <row r="61" spans="1:20" ht="15.75" x14ac:dyDescent="0.25">
      <c r="A61" s="10" t="s">
        <v>56</v>
      </c>
      <c r="B61" s="10" t="s">
        <v>199</v>
      </c>
      <c r="C61" s="11">
        <v>853225.27</v>
      </c>
      <c r="D61" s="11">
        <f>C61/7.5345</f>
        <v>113242.45404472758</v>
      </c>
      <c r="E61" s="11">
        <v>224694.62</v>
      </c>
      <c r="F61" s="11">
        <f>E61/7.5345</f>
        <v>29822.101002057203</v>
      </c>
      <c r="G61" s="12">
        <v>200000</v>
      </c>
      <c r="H61" s="12">
        <v>27000</v>
      </c>
      <c r="I61" s="12">
        <v>0</v>
      </c>
      <c r="J61" s="12">
        <f>I61/7.5345</f>
        <v>0</v>
      </c>
      <c r="K61" s="12">
        <f>SUM(G61,I61)</f>
        <v>200000</v>
      </c>
      <c r="L61" s="12">
        <v>27000</v>
      </c>
      <c r="M61" s="25">
        <f>H61*1.025</f>
        <v>27674.999999999996</v>
      </c>
      <c r="N61" s="26">
        <f>J61*1.02</f>
        <v>0</v>
      </c>
      <c r="O61" s="26">
        <f t="shared" ref="O61" si="51">SUM(M61:N61)</f>
        <v>27674.999999999996</v>
      </c>
      <c r="P61" s="100">
        <f>M61*1.025</f>
        <v>28366.874999999993</v>
      </c>
      <c r="Q61" s="101">
        <f>N61*1.025</f>
        <v>0</v>
      </c>
      <c r="R61" s="101">
        <f t="shared" ref="R61" si="52">SUM(P61:Q61)</f>
        <v>28366.874999999993</v>
      </c>
      <c r="S61"/>
      <c r="T61"/>
    </row>
    <row r="62" spans="1:20" ht="15.75" x14ac:dyDescent="0.25">
      <c r="A62" s="17">
        <v>110</v>
      </c>
      <c r="B62" s="13" t="s">
        <v>21</v>
      </c>
      <c r="C62" s="14">
        <f>SUM(C60:C61)</f>
        <v>1904405.09</v>
      </c>
      <c r="D62" s="14">
        <f t="shared" ref="D62:F62" si="53">SUM(D60:D61)</f>
        <v>252757.99190390867</v>
      </c>
      <c r="E62" s="14">
        <f t="shared" si="53"/>
        <v>6031994.6200000001</v>
      </c>
      <c r="F62" s="14">
        <f t="shared" si="53"/>
        <v>800583.26630831498</v>
      </c>
      <c r="G62" s="14">
        <f>SUM(G60:G61)</f>
        <v>1700000</v>
      </c>
      <c r="H62" s="14">
        <f>SUM(H60:H61)</f>
        <v>227000</v>
      </c>
      <c r="I62" s="14">
        <f t="shared" ref="I62:N62" si="54">SUM(I60)</f>
        <v>0</v>
      </c>
      <c r="J62" s="14">
        <f t="shared" si="54"/>
        <v>0</v>
      </c>
      <c r="K62" s="14">
        <f>SUM(K60:K61)</f>
        <v>1700000</v>
      </c>
      <c r="L62" s="14">
        <f>SUM(L60:L61)</f>
        <v>227000</v>
      </c>
      <c r="M62" s="114">
        <f>SUM(M60:M61)</f>
        <v>232674.99999999997</v>
      </c>
      <c r="N62" s="113">
        <f t="shared" si="54"/>
        <v>0</v>
      </c>
      <c r="O62" s="113">
        <f t="shared" si="1"/>
        <v>232674.99999999997</v>
      </c>
      <c r="P62" s="114">
        <f>SUM(P60:P61)</f>
        <v>238491.87499999994</v>
      </c>
      <c r="Q62" s="113">
        <f>SUM(Q60)</f>
        <v>0</v>
      </c>
      <c r="R62" s="113">
        <f t="shared" si="2"/>
        <v>238491.87499999994</v>
      </c>
      <c r="S62"/>
      <c r="T62"/>
    </row>
    <row r="63" spans="1:20" s="2" customFormat="1" ht="15.75" x14ac:dyDescent="0.25">
      <c r="A63" s="10" t="s">
        <v>78</v>
      </c>
      <c r="B63" s="10" t="s">
        <v>80</v>
      </c>
      <c r="C63" s="11">
        <v>0</v>
      </c>
      <c r="D63" s="11">
        <f>C63/7.5345</f>
        <v>0</v>
      </c>
      <c r="E63" s="11">
        <v>10668280.18</v>
      </c>
      <c r="F63" s="11">
        <f>E63/7.5345</f>
        <v>1415924.1064436922</v>
      </c>
      <c r="G63" s="12">
        <v>10700000</v>
      </c>
      <c r="H63" s="12">
        <v>1425000</v>
      </c>
      <c r="I63" s="12">
        <v>0</v>
      </c>
      <c r="J63" s="12">
        <f>I63/7.5345</f>
        <v>0</v>
      </c>
      <c r="K63" s="12">
        <f>G63+I63</f>
        <v>10700000</v>
      </c>
      <c r="L63" s="12">
        <v>1425000</v>
      </c>
      <c r="M63" s="25">
        <f>H63*1.025</f>
        <v>1460624.9999999998</v>
      </c>
      <c r="N63" s="26">
        <f>J63*1.02</f>
        <v>0</v>
      </c>
      <c r="O63" s="26">
        <f t="shared" si="1"/>
        <v>1460624.9999999998</v>
      </c>
      <c r="P63" s="100">
        <f>M63*1.025</f>
        <v>1497140.6249999995</v>
      </c>
      <c r="Q63" s="101">
        <f>N63*1.025</f>
        <v>0</v>
      </c>
      <c r="R63" s="101">
        <f t="shared" si="2"/>
        <v>1497140.6249999995</v>
      </c>
    </row>
    <row r="64" spans="1:20" s="2" customFormat="1" ht="15.75" x14ac:dyDescent="0.25">
      <c r="A64" s="10" t="s">
        <v>79</v>
      </c>
      <c r="B64" s="10" t="s">
        <v>25</v>
      </c>
      <c r="C64" s="11">
        <v>7311009</v>
      </c>
      <c r="D64" s="11">
        <f t="shared" ref="D64" si="55">C64/7.5345</f>
        <v>970337.64682460681</v>
      </c>
      <c r="E64" s="11">
        <v>7311034</v>
      </c>
      <c r="F64" s="11">
        <f t="shared" ref="F64" si="56">E64/7.5345</f>
        <v>970340.96489481709</v>
      </c>
      <c r="G64" s="12">
        <v>7311034</v>
      </c>
      <c r="H64" s="12">
        <v>975000</v>
      </c>
      <c r="I64" s="12">
        <v>0</v>
      </c>
      <c r="J64" s="12">
        <f t="shared" ref="J64" si="57">I64/7.5345</f>
        <v>0</v>
      </c>
      <c r="K64" s="12">
        <f t="shared" ref="K64" si="58">G64+I64</f>
        <v>7311034</v>
      </c>
      <c r="L64" s="12">
        <v>975000</v>
      </c>
      <c r="M64" s="25">
        <f>H64*1.025</f>
        <v>999374.99999999988</v>
      </c>
      <c r="N64" s="26">
        <f>J64*1.02</f>
        <v>0</v>
      </c>
      <c r="O64" s="67">
        <f t="shared" si="1"/>
        <v>999374.99999999988</v>
      </c>
      <c r="P64" s="100">
        <f t="shared" ref="P64:Q64" si="59">M64*1.025</f>
        <v>1024359.3749999998</v>
      </c>
      <c r="Q64" s="101">
        <f t="shared" si="59"/>
        <v>0</v>
      </c>
      <c r="R64" s="102">
        <f t="shared" si="2"/>
        <v>1024359.3749999998</v>
      </c>
    </row>
    <row r="65" spans="1:20" s="2" customFormat="1" ht="15.75" x14ac:dyDescent="0.25">
      <c r="A65" s="17">
        <v>140</v>
      </c>
      <c r="B65" s="13" t="s">
        <v>81</v>
      </c>
      <c r="C65" s="14">
        <f t="shared" ref="C65:N65" si="60">SUM(C63:C64)</f>
        <v>7311009</v>
      </c>
      <c r="D65" s="14">
        <f t="shared" si="60"/>
        <v>970337.64682460681</v>
      </c>
      <c r="E65" s="14">
        <f t="shared" si="60"/>
        <v>17979314.18</v>
      </c>
      <c r="F65" s="14">
        <f t="shared" si="60"/>
        <v>2386265.0713385092</v>
      </c>
      <c r="G65" s="14">
        <f t="shared" si="60"/>
        <v>18011034</v>
      </c>
      <c r="H65" s="14">
        <f t="shared" si="60"/>
        <v>2400000</v>
      </c>
      <c r="I65" s="14">
        <f t="shared" si="60"/>
        <v>0</v>
      </c>
      <c r="J65" s="14">
        <f t="shared" si="60"/>
        <v>0</v>
      </c>
      <c r="K65" s="14">
        <f t="shared" si="60"/>
        <v>18011034</v>
      </c>
      <c r="L65" s="14">
        <f t="shared" si="60"/>
        <v>2400000</v>
      </c>
      <c r="M65" s="112">
        <f t="shared" si="60"/>
        <v>2459999.9999999995</v>
      </c>
      <c r="N65" s="14">
        <f t="shared" si="60"/>
        <v>0</v>
      </c>
      <c r="O65" s="14">
        <f t="shared" si="1"/>
        <v>2459999.9999999995</v>
      </c>
      <c r="P65" s="112">
        <f>SUM(P63:P64)</f>
        <v>2521499.9999999991</v>
      </c>
      <c r="Q65" s="113">
        <f>SUM(Q63:Q64)</f>
        <v>0</v>
      </c>
      <c r="R65" s="14">
        <f t="shared" si="2"/>
        <v>2521499.9999999991</v>
      </c>
    </row>
    <row r="66" spans="1:20" s="2" customFormat="1" ht="15.75" x14ac:dyDescent="0.25">
      <c r="A66"/>
      <c r="B66"/>
      <c r="C66" s="1"/>
      <c r="D66" s="1"/>
      <c r="E66" s="19"/>
      <c r="F66" s="19"/>
      <c r="G66" s="1"/>
      <c r="H66" s="1"/>
      <c r="I66" s="1"/>
      <c r="J66" s="1"/>
      <c r="K66" s="1"/>
      <c r="L66" s="1"/>
      <c r="M66" s="6"/>
      <c r="N66"/>
      <c r="O66"/>
      <c r="P66"/>
      <c r="Q66"/>
      <c r="R66"/>
    </row>
    <row r="67" spans="1:20" s="2" customFormat="1" ht="15.75" hidden="1" x14ac:dyDescent="0.25">
      <c r="A67"/>
      <c r="B67"/>
      <c r="C67" s="1"/>
      <c r="D67" s="1"/>
      <c r="E67" s="19"/>
      <c r="F67" s="19"/>
      <c r="G67" s="1"/>
      <c r="H67" s="1"/>
      <c r="I67" s="1"/>
      <c r="J67" s="19">
        <v>11</v>
      </c>
      <c r="K67" s="1" t="e">
        <f>SUM(K8,K10,K14:K17,K20,K24,K26,K29,K30,K33,K36,K38,K41,K47,K49,K50,K53,K57,K60,K63,#REF!)</f>
        <v>#REF!</v>
      </c>
      <c r="L67" s="1"/>
      <c r="M67" s="6"/>
      <c r="N67"/>
      <c r="O67"/>
      <c r="P67"/>
      <c r="Q67"/>
      <c r="R67"/>
    </row>
    <row r="68" spans="1:20" s="104" customFormat="1" ht="15.75" hidden="1" x14ac:dyDescent="0.25">
      <c r="C68" s="105"/>
      <c r="D68" s="105"/>
      <c r="E68" s="106"/>
      <c r="F68" s="110" t="s">
        <v>196</v>
      </c>
      <c r="G68" s="111" t="e">
        <f>SUM(G8,G10,G14,G15,G16,G17,G20,G24,G26,G29,G30,G33,G36,G38,G41,G47,G49,G50,G53,G57,G60,G63,#REF!)</f>
        <v>#REF!</v>
      </c>
      <c r="H68" s="111">
        <f>SUM(H8,H10,H14:H17,H20,H24:H26,H29,H30,H33,H36,H38,H41,H47,H49:H50,H57,H60,H63)</f>
        <v>12916500</v>
      </c>
      <c r="I68" s="111">
        <f t="shared" ref="I68:L68" si="61">SUM(I8,I10,I14:I17,I20,I24:I26,I29,I30,I33,I36,I38,I41,I47,I49:I50,I57,I60,I63)</f>
        <v>500000</v>
      </c>
      <c r="J68" s="111">
        <f t="shared" si="61"/>
        <v>0</v>
      </c>
      <c r="K68" s="111">
        <f t="shared" si="61"/>
        <v>96975000</v>
      </c>
      <c r="L68" s="111">
        <f t="shared" si="61"/>
        <v>12916500</v>
      </c>
      <c r="M68" s="107"/>
    </row>
    <row r="69" spans="1:20" s="104" customFormat="1" ht="15.75" hidden="1" x14ac:dyDescent="0.25">
      <c r="C69" s="105"/>
      <c r="D69" s="105"/>
      <c r="E69" s="106"/>
      <c r="F69" s="110" t="s">
        <v>197</v>
      </c>
      <c r="G69" s="111">
        <f t="shared" ref="G69:L69" si="62">SUM(G25,G31,G34,G42,G54)</f>
        <v>6440000</v>
      </c>
      <c r="H69" s="111">
        <f t="shared" si="62"/>
        <v>858500</v>
      </c>
      <c r="I69" s="111">
        <f t="shared" si="62"/>
        <v>0</v>
      </c>
      <c r="J69" s="111">
        <f t="shared" si="62"/>
        <v>0</v>
      </c>
      <c r="K69" s="111">
        <f t="shared" si="62"/>
        <v>6440000</v>
      </c>
      <c r="L69" s="111">
        <f t="shared" si="62"/>
        <v>858500</v>
      </c>
      <c r="M69" s="108"/>
      <c r="N69" s="108"/>
      <c r="O69" s="108"/>
      <c r="P69" s="108"/>
      <c r="Q69" s="108"/>
      <c r="R69" s="108"/>
    </row>
    <row r="70" spans="1:20" s="104" customFormat="1" ht="15.75" hidden="1" x14ac:dyDescent="0.25">
      <c r="C70" s="105"/>
      <c r="D70" s="105"/>
      <c r="E70" s="106"/>
      <c r="F70" s="110" t="s">
        <v>201</v>
      </c>
      <c r="G70" s="111">
        <f t="shared" ref="G70:L70" si="63">SUM(G32,G35,G39,G43,G55)</f>
        <v>4485000</v>
      </c>
      <c r="H70" s="111">
        <f t="shared" si="63"/>
        <v>600500</v>
      </c>
      <c r="I70" s="111">
        <f t="shared" si="63"/>
        <v>0</v>
      </c>
      <c r="J70" s="111">
        <f t="shared" si="63"/>
        <v>0</v>
      </c>
      <c r="K70" s="111">
        <f t="shared" si="63"/>
        <v>4485000</v>
      </c>
      <c r="L70" s="111">
        <f t="shared" si="63"/>
        <v>600500</v>
      </c>
      <c r="M70" s="108"/>
      <c r="N70" s="107"/>
    </row>
    <row r="71" spans="1:20" s="104" customFormat="1" ht="15.75" hidden="1" x14ac:dyDescent="0.25">
      <c r="C71" s="105"/>
      <c r="D71" s="105"/>
      <c r="E71" s="106"/>
      <c r="F71" s="110" t="s">
        <v>202</v>
      </c>
      <c r="G71" s="111">
        <f t="shared" ref="G71:L72" si="64">SUM(G44)</f>
        <v>360000</v>
      </c>
      <c r="H71" s="111">
        <f t="shared" si="64"/>
        <v>48000</v>
      </c>
      <c r="I71" s="111">
        <f t="shared" si="64"/>
        <v>0</v>
      </c>
      <c r="J71" s="111">
        <f t="shared" si="64"/>
        <v>0</v>
      </c>
      <c r="K71" s="111">
        <f t="shared" si="64"/>
        <v>360000</v>
      </c>
      <c r="L71" s="111">
        <f t="shared" si="64"/>
        <v>48000</v>
      </c>
    </row>
    <row r="72" spans="1:20" s="104" customFormat="1" ht="15.75" hidden="1" x14ac:dyDescent="0.25">
      <c r="C72" s="105"/>
      <c r="D72" s="105"/>
      <c r="E72" s="106"/>
      <c r="F72" s="110" t="s">
        <v>203</v>
      </c>
      <c r="G72" s="111">
        <f t="shared" si="64"/>
        <v>336000</v>
      </c>
      <c r="H72" s="111">
        <f t="shared" si="64"/>
        <v>45000</v>
      </c>
      <c r="I72" s="111">
        <f t="shared" si="64"/>
        <v>0</v>
      </c>
      <c r="J72" s="111">
        <f t="shared" si="64"/>
        <v>0</v>
      </c>
      <c r="K72" s="111">
        <f t="shared" si="64"/>
        <v>336000</v>
      </c>
      <c r="L72" s="111">
        <f t="shared" si="64"/>
        <v>45000</v>
      </c>
    </row>
    <row r="73" spans="1:20" s="104" customFormat="1" ht="15.75" hidden="1" x14ac:dyDescent="0.25">
      <c r="C73" s="105"/>
      <c r="D73" s="105"/>
      <c r="E73" s="106"/>
      <c r="F73" s="110" t="s">
        <v>221</v>
      </c>
      <c r="G73" s="111"/>
      <c r="H73" s="111">
        <f>SUM(H18,H21,H46,H48,H51)</f>
        <v>650000</v>
      </c>
      <c r="I73" s="111">
        <f t="shared" ref="I73:L73" si="65">SUM(I18,I21,I46,I48,I51)</f>
        <v>0</v>
      </c>
      <c r="J73" s="111">
        <f t="shared" si="65"/>
        <v>0</v>
      </c>
      <c r="K73" s="111">
        <f t="shared" si="65"/>
        <v>0</v>
      </c>
      <c r="L73" s="111">
        <f t="shared" si="65"/>
        <v>650000</v>
      </c>
    </row>
    <row r="74" spans="1:20" s="104" customFormat="1" ht="15.75" hidden="1" customHeight="1" x14ac:dyDescent="0.25">
      <c r="C74" s="105"/>
      <c r="D74" s="105"/>
      <c r="E74" s="105"/>
      <c r="F74" s="111" t="s">
        <v>204</v>
      </c>
      <c r="G74" s="111">
        <f t="shared" ref="G74:L74" si="66">SUM(G11)</f>
        <v>700000</v>
      </c>
      <c r="H74" s="111">
        <f t="shared" si="66"/>
        <v>93000</v>
      </c>
      <c r="I74" s="111">
        <f t="shared" si="66"/>
        <v>0</v>
      </c>
      <c r="J74" s="111">
        <f t="shared" si="66"/>
        <v>0</v>
      </c>
      <c r="K74" s="111">
        <f t="shared" si="66"/>
        <v>700000</v>
      </c>
      <c r="L74" s="111">
        <f t="shared" si="66"/>
        <v>93000</v>
      </c>
      <c r="M74" s="108"/>
      <c r="N74" s="107"/>
    </row>
    <row r="75" spans="1:20" s="104" customFormat="1" ht="15.75" hidden="1" x14ac:dyDescent="0.25">
      <c r="C75" s="105"/>
      <c r="D75" s="105"/>
      <c r="E75" s="105"/>
      <c r="F75" s="111"/>
      <c r="G75" s="111"/>
      <c r="H75" s="111"/>
      <c r="I75" s="111"/>
      <c r="J75" s="111"/>
      <c r="K75" s="111"/>
      <c r="L75" s="111"/>
      <c r="M75" s="109"/>
      <c r="N75" s="109"/>
      <c r="O75" s="109"/>
      <c r="P75" s="109"/>
      <c r="Q75" s="109"/>
      <c r="R75" s="109"/>
    </row>
    <row r="76" spans="1:20" s="104" customFormat="1" ht="15.75" hidden="1" x14ac:dyDescent="0.25">
      <c r="C76" s="105"/>
      <c r="D76" s="105"/>
      <c r="E76" s="105"/>
      <c r="F76" s="111"/>
      <c r="G76" s="111"/>
      <c r="H76" s="111"/>
      <c r="I76" s="111"/>
      <c r="J76" s="111"/>
      <c r="K76" s="111"/>
      <c r="L76" s="111"/>
      <c r="M76" s="105"/>
      <c r="N76" s="105"/>
      <c r="O76" s="105"/>
      <c r="P76" s="105"/>
      <c r="Q76" s="105"/>
      <c r="R76" s="105"/>
    </row>
    <row r="77" spans="1:20" s="104" customFormat="1" ht="15.75" hidden="1" x14ac:dyDescent="0.25">
      <c r="C77" s="105"/>
      <c r="D77" s="105"/>
      <c r="E77" s="105"/>
      <c r="F77" s="111" t="s">
        <v>205</v>
      </c>
      <c r="G77" s="111">
        <f t="shared" ref="G77:L77" si="67">SUM(G12,G58,G61)</f>
        <v>17000000</v>
      </c>
      <c r="H77" s="111">
        <f t="shared" si="67"/>
        <v>2259000</v>
      </c>
      <c r="I77" s="111">
        <f t="shared" si="67"/>
        <v>0</v>
      </c>
      <c r="J77" s="111">
        <f t="shared" si="67"/>
        <v>0</v>
      </c>
      <c r="K77" s="111">
        <f t="shared" si="67"/>
        <v>17000000</v>
      </c>
      <c r="L77" s="111">
        <f t="shared" si="67"/>
        <v>2259000</v>
      </c>
      <c r="M77" s="105"/>
      <c r="N77" s="105"/>
      <c r="O77" s="105"/>
      <c r="P77" s="105"/>
      <c r="Q77" s="105"/>
      <c r="R77" s="105"/>
    </row>
    <row r="78" spans="1:20" s="104" customFormat="1" ht="15.75" hidden="1" x14ac:dyDescent="0.25">
      <c r="C78" s="105"/>
      <c r="D78" s="105"/>
      <c r="E78" s="105"/>
      <c r="F78" s="105" t="s">
        <v>222</v>
      </c>
      <c r="G78" s="105"/>
      <c r="H78" s="105">
        <f>SUM(H68:H77)</f>
        <v>17470500</v>
      </c>
      <c r="I78" s="105">
        <f t="shared" ref="I78:L78" si="68">SUM(I68:I77)</f>
        <v>500000</v>
      </c>
      <c r="J78" s="105">
        <f t="shared" si="68"/>
        <v>0</v>
      </c>
      <c r="K78" s="105">
        <f t="shared" si="68"/>
        <v>126296000</v>
      </c>
      <c r="L78" s="105">
        <f t="shared" si="68"/>
        <v>17470500</v>
      </c>
      <c r="M78" s="105"/>
      <c r="N78" s="105"/>
      <c r="O78" s="105"/>
      <c r="P78" s="105"/>
      <c r="Q78" s="105"/>
      <c r="R78" s="105"/>
      <c r="S78" s="107"/>
    </row>
    <row r="79" spans="1:20" s="104" customFormat="1" ht="15.75" x14ac:dyDescent="0.25"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8"/>
      <c r="T79" s="108"/>
    </row>
    <row r="80" spans="1:20" s="104" customFormat="1" ht="15.75" x14ac:dyDescent="0.25"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8"/>
      <c r="T80" s="108"/>
    </row>
    <row r="81" spans="3:20" s="104" customFormat="1" x14ac:dyDescent="0.25"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9"/>
      <c r="T81" s="109"/>
    </row>
    <row r="82" spans="3:20" s="104" customFormat="1" x14ac:dyDescent="0.25"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</row>
    <row r="83" spans="3:20" s="104" customFormat="1" x14ac:dyDescent="0.25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</row>
    <row r="84" spans="3:20" s="104" customFormat="1" x14ac:dyDescent="0.25"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</row>
    <row r="85" spans="3:20" s="104" customFormat="1" x14ac:dyDescent="0.25"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</row>
    <row r="86" spans="3:20" s="104" customFormat="1" x14ac:dyDescent="0.25"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</row>
    <row r="87" spans="3:20" s="104" customFormat="1" x14ac:dyDescent="0.25"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</row>
  </sheetData>
  <mergeCells count="3">
    <mergeCell ref="G6:L6"/>
    <mergeCell ref="M6:O6"/>
    <mergeCell ref="P6:R6"/>
  </mergeCells>
  <pageMargins left="0" right="0" top="0" bottom="0" header="0.31496062992125984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K78" sqref="K78"/>
    </sheetView>
  </sheetViews>
  <sheetFormatPr defaultRowHeight="15" x14ac:dyDescent="0.25"/>
  <cols>
    <col min="1" max="1" width="3.5703125" customWidth="1"/>
    <col min="2" max="2" width="24.28515625" customWidth="1"/>
    <col min="3" max="3" width="6.28515625" customWidth="1"/>
    <col min="4" max="4" width="12.5703125" customWidth="1"/>
    <col min="5" max="5" width="13.85546875" customWidth="1"/>
    <col min="6" max="6" width="14.85546875" customWidth="1"/>
    <col min="7" max="8" width="15" customWidth="1"/>
    <col min="9" max="9" width="14.42578125" customWidth="1"/>
    <col min="10" max="10" width="15.42578125" customWidth="1"/>
    <col min="11" max="11" width="16.5703125" customWidth="1"/>
    <col min="12" max="12" width="18.5703125" customWidth="1"/>
    <col min="13" max="13" width="16" customWidth="1"/>
    <col min="14" max="14" width="0" hidden="1" customWidth="1"/>
    <col min="15" max="15" width="13.42578125" customWidth="1"/>
    <col min="16" max="16" width="17.140625" customWidth="1"/>
    <col min="17" max="17" width="15.28515625" customWidth="1"/>
    <col min="18" max="18" width="13.28515625" customWidth="1"/>
    <col min="19" max="19" width="0" hidden="1" customWidth="1"/>
    <col min="20" max="20" width="16.85546875" customWidth="1"/>
  </cols>
  <sheetData>
    <row r="1" spans="1:20" x14ac:dyDescent="0.25">
      <c r="A1" t="s">
        <v>97</v>
      </c>
      <c r="I1" s="1"/>
      <c r="J1" s="1"/>
    </row>
    <row r="2" spans="1:20" ht="15.75" x14ac:dyDescent="0.25">
      <c r="A2" s="6" t="s">
        <v>88</v>
      </c>
      <c r="B2" s="6"/>
      <c r="C2" s="7"/>
      <c r="D2" s="7"/>
      <c r="E2" s="7"/>
      <c r="F2" s="7"/>
      <c r="I2" s="1"/>
      <c r="J2" s="1"/>
    </row>
    <row r="3" spans="1:20" ht="15.75" x14ac:dyDescent="0.25">
      <c r="A3" s="6" t="s">
        <v>190</v>
      </c>
      <c r="I3" s="1"/>
      <c r="J3" s="1"/>
    </row>
    <row r="4" spans="1:20" ht="15.75" thickBot="1" x14ac:dyDescent="0.3">
      <c r="I4" s="1"/>
      <c r="J4" s="1"/>
    </row>
    <row r="5" spans="1:20" ht="16.5" thickBot="1" x14ac:dyDescent="0.3">
      <c r="A5" s="27"/>
      <c r="B5" s="27"/>
      <c r="C5" s="27"/>
      <c r="D5" s="103"/>
      <c r="F5" s="27"/>
      <c r="G5" s="136" t="s">
        <v>85</v>
      </c>
      <c r="H5" s="137"/>
      <c r="I5" s="137"/>
      <c r="J5" s="137"/>
      <c r="K5" s="137"/>
      <c r="L5" s="138"/>
      <c r="M5" s="136" t="s">
        <v>188</v>
      </c>
      <c r="N5" s="137"/>
      <c r="O5" s="137"/>
      <c r="P5" s="137"/>
      <c r="Q5" s="136" t="s">
        <v>189</v>
      </c>
      <c r="R5" s="137"/>
      <c r="S5" s="137"/>
      <c r="T5" s="138"/>
    </row>
    <row r="6" spans="1:20" ht="31.5" x14ac:dyDescent="0.25">
      <c r="A6" s="28" t="s">
        <v>98</v>
      </c>
      <c r="B6" s="29" t="s">
        <v>5</v>
      </c>
      <c r="C6" s="29" t="s">
        <v>99</v>
      </c>
      <c r="D6" s="30" t="s">
        <v>86</v>
      </c>
      <c r="E6" s="30" t="s">
        <v>89</v>
      </c>
      <c r="F6" s="30" t="s">
        <v>90</v>
      </c>
      <c r="G6" s="71" t="s">
        <v>192</v>
      </c>
      <c r="H6" s="77" t="s">
        <v>194</v>
      </c>
      <c r="I6" s="72" t="s">
        <v>193</v>
      </c>
      <c r="J6" s="79" t="s">
        <v>195</v>
      </c>
      <c r="K6" s="81" t="s">
        <v>93</v>
      </c>
      <c r="L6" s="86" t="s">
        <v>94</v>
      </c>
      <c r="M6" s="82" t="s">
        <v>100</v>
      </c>
      <c r="N6" s="74" t="s">
        <v>102</v>
      </c>
      <c r="O6" s="73" t="s">
        <v>103</v>
      </c>
      <c r="P6" s="75" t="s">
        <v>96</v>
      </c>
      <c r="Q6" s="68" t="s">
        <v>100</v>
      </c>
      <c r="R6" s="69" t="s">
        <v>101</v>
      </c>
      <c r="S6" s="70" t="s">
        <v>101</v>
      </c>
      <c r="T6" s="69" t="s">
        <v>191</v>
      </c>
    </row>
    <row r="7" spans="1:20" ht="15.75" x14ac:dyDescent="0.25">
      <c r="A7" s="134" t="s">
        <v>104</v>
      </c>
      <c r="B7" s="139" t="s">
        <v>105</v>
      </c>
      <c r="C7" s="32">
        <v>11</v>
      </c>
      <c r="D7" s="33"/>
      <c r="E7" s="33">
        <v>229241.06</v>
      </c>
      <c r="F7" s="33">
        <f>E7/7.5345</f>
        <v>30425.517287145794</v>
      </c>
      <c r="G7" s="34"/>
      <c r="H7" s="78">
        <f>G7/7.5345</f>
        <v>0</v>
      </c>
      <c r="I7" s="35">
        <v>0</v>
      </c>
      <c r="J7" s="80">
        <f>I7/7.5345</f>
        <v>0</v>
      </c>
      <c r="K7" s="35">
        <f>G7+I7</f>
        <v>0</v>
      </c>
      <c r="L7" s="36">
        <f>K7/7.5345</f>
        <v>0</v>
      </c>
      <c r="M7" s="83">
        <v>0</v>
      </c>
      <c r="N7" s="37"/>
      <c r="O7" s="38">
        <v>0</v>
      </c>
      <c r="P7" s="39">
        <f>SUM(M7,O7)</f>
        <v>0</v>
      </c>
      <c r="Q7" s="127">
        <v>0</v>
      </c>
      <c r="R7" s="128">
        <v>0</v>
      </c>
      <c r="S7" s="31"/>
      <c r="T7" s="89">
        <f>SUM(Q7,R7)</f>
        <v>0</v>
      </c>
    </row>
    <row r="8" spans="1:20" ht="15.75" x14ac:dyDescent="0.25">
      <c r="A8" s="134"/>
      <c r="B8" s="139"/>
      <c r="C8" s="32">
        <v>45</v>
      </c>
      <c r="D8" s="33"/>
      <c r="E8" s="33">
        <v>2900977.8</v>
      </c>
      <c r="F8" s="33">
        <f t="shared" ref="F8:F64" si="0">E8/7.5345</f>
        <v>385025.92076448334</v>
      </c>
      <c r="G8" s="34">
        <v>2900977.8</v>
      </c>
      <c r="H8" s="78">
        <f t="shared" ref="H8:H60" si="1">G8/7.5345</f>
        <v>385025.92076448334</v>
      </c>
      <c r="I8" s="35">
        <v>0</v>
      </c>
      <c r="J8" s="80">
        <f t="shared" ref="J8:J60" si="2">I8/7.5345</f>
        <v>0</v>
      </c>
      <c r="K8" s="35">
        <f t="shared" ref="K8:K60" si="3">G8+I8</f>
        <v>2900977.8</v>
      </c>
      <c r="L8" s="36">
        <f t="shared" ref="L8:L60" si="4">K8/7.5345</f>
        <v>385025.92076448334</v>
      </c>
      <c r="M8" s="83">
        <v>385025.92076448334</v>
      </c>
      <c r="N8" s="37">
        <f>SUM(G8*1.015)</f>
        <v>2944492.4669999997</v>
      </c>
      <c r="O8" s="38">
        <v>0</v>
      </c>
      <c r="P8" s="39">
        <f t="shared" ref="P8:P64" si="5">SUM(M8,O8)</f>
        <v>385025.92076448334</v>
      </c>
      <c r="Q8" s="40">
        <v>385025.92076448334</v>
      </c>
      <c r="R8" s="128">
        <v>0</v>
      </c>
      <c r="S8" s="31"/>
      <c r="T8" s="89">
        <f t="shared" ref="T8:T60" si="6">SUM(Q8,R8)</f>
        <v>385025.92076448334</v>
      </c>
    </row>
    <row r="9" spans="1:20" ht="15.75" x14ac:dyDescent="0.25">
      <c r="A9" s="134" t="s">
        <v>106</v>
      </c>
      <c r="B9" s="135" t="s">
        <v>107</v>
      </c>
      <c r="C9" s="32">
        <v>11</v>
      </c>
      <c r="D9" s="33"/>
      <c r="E9" s="33">
        <v>149629.1</v>
      </c>
      <c r="F9" s="33">
        <f t="shared" si="0"/>
        <v>19859.194372552924</v>
      </c>
      <c r="G9" s="34"/>
      <c r="H9" s="78">
        <f t="shared" si="1"/>
        <v>0</v>
      </c>
      <c r="I9" s="35">
        <v>0</v>
      </c>
      <c r="J9" s="80">
        <f t="shared" si="2"/>
        <v>0</v>
      </c>
      <c r="K9" s="35">
        <f t="shared" si="3"/>
        <v>0</v>
      </c>
      <c r="L9" s="36">
        <f t="shared" si="4"/>
        <v>0</v>
      </c>
      <c r="M9" s="83">
        <v>0</v>
      </c>
      <c r="N9" s="37"/>
      <c r="O9" s="38">
        <v>0</v>
      </c>
      <c r="P9" s="39">
        <f t="shared" si="5"/>
        <v>0</v>
      </c>
      <c r="Q9" s="40">
        <v>0</v>
      </c>
      <c r="R9" s="128">
        <v>0</v>
      </c>
      <c r="S9" s="31"/>
      <c r="T9" s="89">
        <f t="shared" si="6"/>
        <v>0</v>
      </c>
    </row>
    <row r="10" spans="1:20" ht="15.75" x14ac:dyDescent="0.25">
      <c r="A10" s="134"/>
      <c r="B10" s="135"/>
      <c r="C10" s="32">
        <v>45</v>
      </c>
      <c r="D10" s="33"/>
      <c r="E10" s="33">
        <v>476513.94</v>
      </c>
      <c r="F10" s="33">
        <f t="shared" si="0"/>
        <v>63244.268365518612</v>
      </c>
      <c r="G10" s="34">
        <v>476513.94</v>
      </c>
      <c r="H10" s="78">
        <f t="shared" si="1"/>
        <v>63244.268365518612</v>
      </c>
      <c r="I10" s="35">
        <v>0</v>
      </c>
      <c r="J10" s="80">
        <f t="shared" si="2"/>
        <v>0</v>
      </c>
      <c r="K10" s="35">
        <f t="shared" si="3"/>
        <v>476513.94</v>
      </c>
      <c r="L10" s="36">
        <f t="shared" si="4"/>
        <v>63244.268365518612</v>
      </c>
      <c r="M10" s="83">
        <v>63244.268365518612</v>
      </c>
      <c r="N10" s="37">
        <f t="shared" ref="N10:N62" si="7">SUM(G10*1.015)</f>
        <v>483661.64909999998</v>
      </c>
      <c r="O10" s="38">
        <v>0</v>
      </c>
      <c r="P10" s="39">
        <f t="shared" si="5"/>
        <v>63244.268365518612</v>
      </c>
      <c r="Q10" s="40">
        <v>63244.268365518612</v>
      </c>
      <c r="R10" s="128">
        <v>0</v>
      </c>
      <c r="S10" s="31"/>
      <c r="T10" s="89">
        <f t="shared" si="6"/>
        <v>63244.268365518612</v>
      </c>
    </row>
    <row r="11" spans="1:20" ht="15.75" x14ac:dyDescent="0.25">
      <c r="A11" s="134" t="s">
        <v>108</v>
      </c>
      <c r="B11" s="135" t="s">
        <v>109</v>
      </c>
      <c r="C11" s="32">
        <v>11</v>
      </c>
      <c r="D11" s="33"/>
      <c r="E11" s="33">
        <v>39200</v>
      </c>
      <c r="F11" s="33">
        <f t="shared" si="0"/>
        <v>5202.7340898533412</v>
      </c>
      <c r="G11" s="34"/>
      <c r="H11" s="78">
        <f t="shared" si="1"/>
        <v>0</v>
      </c>
      <c r="I11" s="35">
        <v>0</v>
      </c>
      <c r="J11" s="80">
        <f t="shared" si="2"/>
        <v>0</v>
      </c>
      <c r="K11" s="35">
        <f t="shared" si="3"/>
        <v>0</v>
      </c>
      <c r="L11" s="36">
        <f t="shared" si="4"/>
        <v>0</v>
      </c>
      <c r="M11" s="83">
        <v>0</v>
      </c>
      <c r="N11" s="37"/>
      <c r="O11" s="38">
        <v>0</v>
      </c>
      <c r="P11" s="39">
        <f t="shared" si="5"/>
        <v>0</v>
      </c>
      <c r="Q11" s="40">
        <v>0</v>
      </c>
      <c r="R11" s="128">
        <v>0</v>
      </c>
      <c r="S11" s="31"/>
      <c r="T11" s="89">
        <f t="shared" si="6"/>
        <v>0</v>
      </c>
    </row>
    <row r="12" spans="1:20" ht="15.75" x14ac:dyDescent="0.25">
      <c r="A12" s="134"/>
      <c r="B12" s="135"/>
      <c r="C12" s="32">
        <v>45</v>
      </c>
      <c r="D12" s="33"/>
      <c r="E12" s="33">
        <v>1198607.1299999999</v>
      </c>
      <c r="F12" s="33">
        <f t="shared" si="0"/>
        <v>159082.50447939476</v>
      </c>
      <c r="G12" s="34">
        <v>1198607.1299999999</v>
      </c>
      <c r="H12" s="78">
        <f t="shared" si="1"/>
        <v>159082.50447939476</v>
      </c>
      <c r="I12" s="35">
        <v>0</v>
      </c>
      <c r="J12" s="80">
        <f t="shared" si="2"/>
        <v>0</v>
      </c>
      <c r="K12" s="35">
        <f t="shared" si="3"/>
        <v>1198607.1299999999</v>
      </c>
      <c r="L12" s="36">
        <f t="shared" si="4"/>
        <v>159082.50447939476</v>
      </c>
      <c r="M12" s="83">
        <v>159082.50447939476</v>
      </c>
      <c r="N12" s="37">
        <f t="shared" si="7"/>
        <v>1216586.2369499998</v>
      </c>
      <c r="O12" s="38">
        <v>0</v>
      </c>
      <c r="P12" s="39">
        <f t="shared" si="5"/>
        <v>159082.50447939476</v>
      </c>
      <c r="Q12" s="40">
        <v>159082.50447939476</v>
      </c>
      <c r="R12" s="128">
        <v>0</v>
      </c>
      <c r="S12" s="31"/>
      <c r="T12" s="89">
        <f t="shared" si="6"/>
        <v>159082.50447939476</v>
      </c>
    </row>
    <row r="13" spans="1:20" ht="15.75" x14ac:dyDescent="0.25">
      <c r="A13" s="134" t="s">
        <v>110</v>
      </c>
      <c r="B13" s="139" t="s">
        <v>111</v>
      </c>
      <c r="C13" s="32">
        <v>11</v>
      </c>
      <c r="D13" s="33"/>
      <c r="E13" s="33">
        <v>0</v>
      </c>
      <c r="F13" s="33">
        <f t="shared" si="0"/>
        <v>0</v>
      </c>
      <c r="G13" s="34"/>
      <c r="H13" s="78">
        <f t="shared" si="1"/>
        <v>0</v>
      </c>
      <c r="I13" s="35">
        <v>0</v>
      </c>
      <c r="J13" s="80">
        <f t="shared" si="2"/>
        <v>0</v>
      </c>
      <c r="K13" s="35">
        <f t="shared" si="3"/>
        <v>0</v>
      </c>
      <c r="L13" s="36">
        <f t="shared" si="4"/>
        <v>0</v>
      </c>
      <c r="M13" s="83">
        <v>0</v>
      </c>
      <c r="N13" s="37"/>
      <c r="O13" s="38">
        <v>0</v>
      </c>
      <c r="P13" s="39">
        <f t="shared" si="5"/>
        <v>0</v>
      </c>
      <c r="Q13" s="40">
        <v>0</v>
      </c>
      <c r="R13" s="128">
        <v>0</v>
      </c>
      <c r="S13" s="31"/>
      <c r="T13" s="89">
        <f t="shared" si="6"/>
        <v>0</v>
      </c>
    </row>
    <row r="14" spans="1:20" ht="15.75" x14ac:dyDescent="0.25">
      <c r="A14" s="134"/>
      <c r="B14" s="139"/>
      <c r="C14" s="32">
        <v>45</v>
      </c>
      <c r="D14" s="33"/>
      <c r="E14" s="33">
        <v>425777.33</v>
      </c>
      <c r="F14" s="33">
        <f t="shared" si="0"/>
        <v>56510.362996881013</v>
      </c>
      <c r="G14" s="34">
        <v>425777.33</v>
      </c>
      <c r="H14" s="78">
        <f t="shared" si="1"/>
        <v>56510.362996881013</v>
      </c>
      <c r="I14" s="35">
        <v>0</v>
      </c>
      <c r="J14" s="80">
        <f t="shared" si="2"/>
        <v>0</v>
      </c>
      <c r="K14" s="35">
        <f t="shared" si="3"/>
        <v>425777.33</v>
      </c>
      <c r="L14" s="36">
        <f t="shared" si="4"/>
        <v>56510.362996881013</v>
      </c>
      <c r="M14" s="83">
        <v>56510.362996881013</v>
      </c>
      <c r="N14" s="37">
        <f t="shared" si="7"/>
        <v>432163.98994999996</v>
      </c>
      <c r="O14" s="38">
        <v>0</v>
      </c>
      <c r="P14" s="39">
        <f t="shared" si="5"/>
        <v>56510.362996881013</v>
      </c>
      <c r="Q14" s="40">
        <v>56510.362996881013</v>
      </c>
      <c r="R14" s="128">
        <v>0</v>
      </c>
      <c r="S14" s="31"/>
      <c r="T14" s="89">
        <f t="shared" si="6"/>
        <v>56510.362996881013</v>
      </c>
    </row>
    <row r="15" spans="1:20" ht="15.75" x14ac:dyDescent="0.25">
      <c r="A15" s="134" t="s">
        <v>112</v>
      </c>
      <c r="B15" s="139" t="s">
        <v>113</v>
      </c>
      <c r="C15" s="32">
        <v>11</v>
      </c>
      <c r="D15" s="33"/>
      <c r="E15" s="33">
        <v>0</v>
      </c>
      <c r="F15" s="33">
        <f t="shared" si="0"/>
        <v>0</v>
      </c>
      <c r="G15" s="34"/>
      <c r="H15" s="78">
        <f t="shared" si="1"/>
        <v>0</v>
      </c>
      <c r="I15" s="35">
        <v>0</v>
      </c>
      <c r="J15" s="80">
        <f t="shared" si="2"/>
        <v>0</v>
      </c>
      <c r="K15" s="35">
        <f t="shared" si="3"/>
        <v>0</v>
      </c>
      <c r="L15" s="36">
        <f t="shared" si="4"/>
        <v>0</v>
      </c>
      <c r="M15" s="83">
        <v>0</v>
      </c>
      <c r="N15" s="37"/>
      <c r="O15" s="38">
        <v>0</v>
      </c>
      <c r="P15" s="39">
        <f t="shared" si="5"/>
        <v>0</v>
      </c>
      <c r="Q15" s="40">
        <v>0</v>
      </c>
      <c r="R15" s="128">
        <v>0</v>
      </c>
      <c r="S15" s="31"/>
      <c r="T15" s="89">
        <f t="shared" si="6"/>
        <v>0</v>
      </c>
    </row>
    <row r="16" spans="1:20" ht="15.75" x14ac:dyDescent="0.25">
      <c r="A16" s="134"/>
      <c r="B16" s="139"/>
      <c r="C16" s="32">
        <v>45</v>
      </c>
      <c r="D16" s="33"/>
      <c r="E16" s="33">
        <v>1428703.61</v>
      </c>
      <c r="F16" s="33">
        <f t="shared" si="0"/>
        <v>189621.55551131463</v>
      </c>
      <c r="G16" s="34">
        <v>1425222.36</v>
      </c>
      <c r="H16" s="78">
        <f t="shared" si="1"/>
        <v>189159.51423452119</v>
      </c>
      <c r="I16" s="35">
        <v>0</v>
      </c>
      <c r="J16" s="80">
        <f t="shared" si="2"/>
        <v>0</v>
      </c>
      <c r="K16" s="35">
        <f t="shared" si="3"/>
        <v>1425222.36</v>
      </c>
      <c r="L16" s="36">
        <f t="shared" si="4"/>
        <v>189159.51423452119</v>
      </c>
      <c r="M16" s="83">
        <v>189159.51423452119</v>
      </c>
      <c r="N16" s="37">
        <f t="shared" si="7"/>
        <v>1446600.6953999999</v>
      </c>
      <c r="O16" s="38">
        <v>0</v>
      </c>
      <c r="P16" s="39">
        <f t="shared" si="5"/>
        <v>189159.51423452119</v>
      </c>
      <c r="Q16" s="40">
        <v>189159.51423452119</v>
      </c>
      <c r="R16" s="128">
        <v>0</v>
      </c>
      <c r="S16" s="31"/>
      <c r="T16" s="89">
        <f t="shared" si="6"/>
        <v>189159.51423452119</v>
      </c>
    </row>
    <row r="17" spans="1:20" ht="15.75" x14ac:dyDescent="0.25">
      <c r="A17" s="134" t="s">
        <v>114</v>
      </c>
      <c r="B17" s="139" t="s">
        <v>115</v>
      </c>
      <c r="C17" s="32">
        <v>11</v>
      </c>
      <c r="D17" s="33"/>
      <c r="E17" s="33">
        <v>10500</v>
      </c>
      <c r="F17" s="33">
        <f t="shared" si="0"/>
        <v>1393.5894883535734</v>
      </c>
      <c r="G17" s="34"/>
      <c r="H17" s="78">
        <f t="shared" si="1"/>
        <v>0</v>
      </c>
      <c r="I17" s="35">
        <v>0</v>
      </c>
      <c r="J17" s="80">
        <f t="shared" si="2"/>
        <v>0</v>
      </c>
      <c r="K17" s="35">
        <f t="shared" si="3"/>
        <v>0</v>
      </c>
      <c r="L17" s="36">
        <f t="shared" si="4"/>
        <v>0</v>
      </c>
      <c r="M17" s="83">
        <v>0</v>
      </c>
      <c r="N17" s="37"/>
      <c r="O17" s="38">
        <v>0</v>
      </c>
      <c r="P17" s="39">
        <f t="shared" si="5"/>
        <v>0</v>
      </c>
      <c r="Q17" s="40">
        <v>0</v>
      </c>
      <c r="R17" s="128">
        <v>0</v>
      </c>
      <c r="S17" s="31"/>
      <c r="T17" s="89">
        <f t="shared" si="6"/>
        <v>0</v>
      </c>
    </row>
    <row r="18" spans="1:20" ht="15.75" x14ac:dyDescent="0.25">
      <c r="A18" s="134"/>
      <c r="B18" s="139"/>
      <c r="C18" s="32">
        <v>45</v>
      </c>
      <c r="D18" s="33"/>
      <c r="E18" s="33">
        <v>455189.56</v>
      </c>
      <c r="F18" s="33">
        <f t="shared" si="0"/>
        <v>60414.036764217926</v>
      </c>
      <c r="G18" s="34">
        <v>455189.56</v>
      </c>
      <c r="H18" s="78">
        <f t="shared" si="1"/>
        <v>60414.036764217926</v>
      </c>
      <c r="I18" s="35">
        <v>0</v>
      </c>
      <c r="J18" s="80">
        <f t="shared" si="2"/>
        <v>0</v>
      </c>
      <c r="K18" s="35">
        <f t="shared" si="3"/>
        <v>455189.56</v>
      </c>
      <c r="L18" s="36">
        <f t="shared" si="4"/>
        <v>60414.036764217926</v>
      </c>
      <c r="M18" s="83">
        <v>60414.036764217926</v>
      </c>
      <c r="N18" s="37">
        <f t="shared" si="7"/>
        <v>462017.40339999995</v>
      </c>
      <c r="O18" s="38">
        <v>0</v>
      </c>
      <c r="P18" s="39">
        <f t="shared" si="5"/>
        <v>60414.036764217926</v>
      </c>
      <c r="Q18" s="40">
        <v>60414.036764217926</v>
      </c>
      <c r="R18" s="128">
        <v>0</v>
      </c>
      <c r="S18" s="31"/>
      <c r="T18" s="89">
        <f t="shared" si="6"/>
        <v>60414.036764217926</v>
      </c>
    </row>
    <row r="19" spans="1:20" ht="15.75" x14ac:dyDescent="0.25">
      <c r="A19" s="134" t="s">
        <v>116</v>
      </c>
      <c r="B19" s="135" t="s">
        <v>117</v>
      </c>
      <c r="C19" s="32">
        <v>11</v>
      </c>
      <c r="D19" s="33"/>
      <c r="E19" s="33">
        <v>0</v>
      </c>
      <c r="F19" s="33">
        <f t="shared" si="0"/>
        <v>0</v>
      </c>
      <c r="G19" s="34"/>
      <c r="H19" s="78">
        <f t="shared" si="1"/>
        <v>0</v>
      </c>
      <c r="I19" s="35">
        <v>0</v>
      </c>
      <c r="J19" s="80">
        <f t="shared" si="2"/>
        <v>0</v>
      </c>
      <c r="K19" s="35">
        <f t="shared" si="3"/>
        <v>0</v>
      </c>
      <c r="L19" s="36">
        <f t="shared" si="4"/>
        <v>0</v>
      </c>
      <c r="M19" s="83">
        <v>0</v>
      </c>
      <c r="N19" s="37"/>
      <c r="O19" s="38">
        <v>0</v>
      </c>
      <c r="P19" s="39">
        <f t="shared" si="5"/>
        <v>0</v>
      </c>
      <c r="Q19" s="40">
        <v>0</v>
      </c>
      <c r="R19" s="128">
        <v>0</v>
      </c>
      <c r="S19" s="31"/>
      <c r="T19" s="89">
        <f t="shared" si="6"/>
        <v>0</v>
      </c>
    </row>
    <row r="20" spans="1:20" ht="15.75" x14ac:dyDescent="0.25">
      <c r="A20" s="134"/>
      <c r="B20" s="135"/>
      <c r="C20" s="32">
        <v>45</v>
      </c>
      <c r="D20" s="33"/>
      <c r="E20" s="33">
        <v>374785.56</v>
      </c>
      <c r="F20" s="33">
        <f t="shared" si="0"/>
        <v>49742.592076448338</v>
      </c>
      <c r="G20" s="34">
        <v>374785.56</v>
      </c>
      <c r="H20" s="78">
        <f t="shared" si="1"/>
        <v>49742.592076448338</v>
      </c>
      <c r="I20" s="35">
        <v>0</v>
      </c>
      <c r="J20" s="80">
        <f t="shared" si="2"/>
        <v>0</v>
      </c>
      <c r="K20" s="35">
        <f t="shared" si="3"/>
        <v>374785.56</v>
      </c>
      <c r="L20" s="36">
        <f t="shared" si="4"/>
        <v>49742.592076448338</v>
      </c>
      <c r="M20" s="83">
        <v>49742.592076448338</v>
      </c>
      <c r="N20" s="37">
        <f t="shared" si="7"/>
        <v>380407.34339999995</v>
      </c>
      <c r="O20" s="38">
        <v>0</v>
      </c>
      <c r="P20" s="39">
        <f t="shared" si="5"/>
        <v>49742.592076448338</v>
      </c>
      <c r="Q20" s="40">
        <v>49742.592076448338</v>
      </c>
      <c r="R20" s="128">
        <v>0</v>
      </c>
      <c r="S20" s="31"/>
      <c r="T20" s="89">
        <f t="shared" si="6"/>
        <v>49742.592076448338</v>
      </c>
    </row>
    <row r="21" spans="1:20" ht="15.75" x14ac:dyDescent="0.25">
      <c r="A21" s="134" t="s">
        <v>118</v>
      </c>
      <c r="B21" s="135" t="s">
        <v>119</v>
      </c>
      <c r="C21" s="32">
        <v>11</v>
      </c>
      <c r="D21" s="33"/>
      <c r="E21" s="33">
        <v>0</v>
      </c>
      <c r="F21" s="33">
        <f t="shared" si="0"/>
        <v>0</v>
      </c>
      <c r="G21" s="34"/>
      <c r="H21" s="78">
        <f t="shared" si="1"/>
        <v>0</v>
      </c>
      <c r="I21" s="35">
        <v>0</v>
      </c>
      <c r="J21" s="80">
        <f t="shared" si="2"/>
        <v>0</v>
      </c>
      <c r="K21" s="35">
        <f t="shared" si="3"/>
        <v>0</v>
      </c>
      <c r="L21" s="36">
        <f t="shared" si="4"/>
        <v>0</v>
      </c>
      <c r="M21" s="83">
        <v>0</v>
      </c>
      <c r="N21" s="37"/>
      <c r="O21" s="38">
        <v>0</v>
      </c>
      <c r="P21" s="39">
        <f t="shared" si="5"/>
        <v>0</v>
      </c>
      <c r="Q21" s="40">
        <v>0</v>
      </c>
      <c r="R21" s="128">
        <v>0</v>
      </c>
      <c r="S21" s="31"/>
      <c r="T21" s="89">
        <f t="shared" si="6"/>
        <v>0</v>
      </c>
    </row>
    <row r="22" spans="1:20" ht="15.75" x14ac:dyDescent="0.25">
      <c r="A22" s="134"/>
      <c r="B22" s="135"/>
      <c r="C22" s="32">
        <v>45</v>
      </c>
      <c r="D22" s="33"/>
      <c r="E22" s="33">
        <v>561790.29</v>
      </c>
      <c r="F22" s="33">
        <f t="shared" si="0"/>
        <v>74562.385028867211</v>
      </c>
      <c r="G22" s="34">
        <v>561790.29</v>
      </c>
      <c r="H22" s="78">
        <f t="shared" si="1"/>
        <v>74562.385028867211</v>
      </c>
      <c r="I22" s="35">
        <v>0</v>
      </c>
      <c r="J22" s="80">
        <f t="shared" si="2"/>
        <v>0</v>
      </c>
      <c r="K22" s="35">
        <f t="shared" si="3"/>
        <v>561790.29</v>
      </c>
      <c r="L22" s="36">
        <f t="shared" si="4"/>
        <v>74562.385028867211</v>
      </c>
      <c r="M22" s="83">
        <v>74562.385028867211</v>
      </c>
      <c r="N22" s="37">
        <f t="shared" si="7"/>
        <v>570217.14434999996</v>
      </c>
      <c r="O22" s="38">
        <v>0</v>
      </c>
      <c r="P22" s="39">
        <f t="shared" si="5"/>
        <v>74562.385028867211</v>
      </c>
      <c r="Q22" s="40">
        <v>74562.385028867211</v>
      </c>
      <c r="R22" s="128">
        <v>0</v>
      </c>
      <c r="S22" s="31"/>
      <c r="T22" s="89">
        <f t="shared" si="6"/>
        <v>74562.385028867211</v>
      </c>
    </row>
    <row r="23" spans="1:20" ht="15.75" x14ac:dyDescent="0.25">
      <c r="A23" s="134" t="s">
        <v>120</v>
      </c>
      <c r="B23" s="139" t="s">
        <v>121</v>
      </c>
      <c r="C23" s="32">
        <v>11</v>
      </c>
      <c r="D23" s="33"/>
      <c r="E23" s="33">
        <v>0</v>
      </c>
      <c r="F23" s="33">
        <f t="shared" si="0"/>
        <v>0</v>
      </c>
      <c r="G23" s="34"/>
      <c r="H23" s="78">
        <f t="shared" si="1"/>
        <v>0</v>
      </c>
      <c r="I23" s="35">
        <v>0</v>
      </c>
      <c r="J23" s="80">
        <f t="shared" si="2"/>
        <v>0</v>
      </c>
      <c r="K23" s="35">
        <f t="shared" si="3"/>
        <v>0</v>
      </c>
      <c r="L23" s="36">
        <f t="shared" si="4"/>
        <v>0</v>
      </c>
      <c r="M23" s="83">
        <v>0</v>
      </c>
      <c r="N23" s="37"/>
      <c r="O23" s="38">
        <v>0</v>
      </c>
      <c r="P23" s="39">
        <f t="shared" si="5"/>
        <v>0</v>
      </c>
      <c r="Q23" s="40">
        <v>0</v>
      </c>
      <c r="R23" s="128">
        <v>0</v>
      </c>
      <c r="S23" s="31"/>
      <c r="T23" s="89">
        <f t="shared" si="6"/>
        <v>0</v>
      </c>
    </row>
    <row r="24" spans="1:20" ht="15.75" x14ac:dyDescent="0.25">
      <c r="A24" s="134"/>
      <c r="B24" s="139"/>
      <c r="C24" s="32">
        <v>45</v>
      </c>
      <c r="D24" s="41"/>
      <c r="E24" s="41">
        <v>649833.18000000005</v>
      </c>
      <c r="F24" s="33">
        <f t="shared" si="0"/>
        <v>86247.684650607203</v>
      </c>
      <c r="G24" s="42">
        <v>649833.18000000005</v>
      </c>
      <c r="H24" s="78">
        <f t="shared" si="1"/>
        <v>86247.684650607203</v>
      </c>
      <c r="I24" s="35">
        <v>0</v>
      </c>
      <c r="J24" s="80">
        <f t="shared" si="2"/>
        <v>0</v>
      </c>
      <c r="K24" s="35">
        <f t="shared" si="3"/>
        <v>649833.18000000005</v>
      </c>
      <c r="L24" s="36">
        <f t="shared" si="4"/>
        <v>86247.684650607203</v>
      </c>
      <c r="M24" s="84">
        <v>86247.684650607203</v>
      </c>
      <c r="N24" s="37">
        <f t="shared" si="7"/>
        <v>659580.6777</v>
      </c>
      <c r="O24" s="38">
        <v>0</v>
      </c>
      <c r="P24" s="39">
        <f t="shared" si="5"/>
        <v>86247.684650607203</v>
      </c>
      <c r="Q24" s="40">
        <v>86247.684650607203</v>
      </c>
      <c r="R24" s="128">
        <v>0</v>
      </c>
      <c r="S24" s="31"/>
      <c r="T24" s="89">
        <f t="shared" si="6"/>
        <v>86247.684650607203</v>
      </c>
    </row>
    <row r="25" spans="1:20" ht="15.75" x14ac:dyDescent="0.25">
      <c r="A25" s="134" t="s">
        <v>122</v>
      </c>
      <c r="B25" s="139" t="s">
        <v>123</v>
      </c>
      <c r="C25" s="32">
        <v>11</v>
      </c>
      <c r="D25" s="33"/>
      <c r="E25" s="33">
        <v>0</v>
      </c>
      <c r="F25" s="33">
        <f t="shared" si="0"/>
        <v>0</v>
      </c>
      <c r="G25" s="34"/>
      <c r="H25" s="78">
        <f t="shared" si="1"/>
        <v>0</v>
      </c>
      <c r="I25" s="35">
        <v>0</v>
      </c>
      <c r="J25" s="80">
        <f t="shared" si="2"/>
        <v>0</v>
      </c>
      <c r="K25" s="35">
        <f t="shared" si="3"/>
        <v>0</v>
      </c>
      <c r="L25" s="36">
        <f t="shared" si="4"/>
        <v>0</v>
      </c>
      <c r="M25" s="83">
        <v>0</v>
      </c>
      <c r="N25" s="37"/>
      <c r="O25" s="38">
        <v>0</v>
      </c>
      <c r="P25" s="39">
        <f t="shared" si="5"/>
        <v>0</v>
      </c>
      <c r="Q25" s="40">
        <v>0</v>
      </c>
      <c r="R25" s="128">
        <v>0</v>
      </c>
      <c r="S25" s="31"/>
      <c r="T25" s="89">
        <f t="shared" si="6"/>
        <v>0</v>
      </c>
    </row>
    <row r="26" spans="1:20" ht="15.75" x14ac:dyDescent="0.25">
      <c r="A26" s="134"/>
      <c r="B26" s="139"/>
      <c r="C26" s="32">
        <v>45</v>
      </c>
      <c r="D26" s="33"/>
      <c r="E26" s="33">
        <v>277014.8</v>
      </c>
      <c r="F26" s="33">
        <f t="shared" si="0"/>
        <v>36766.18222841595</v>
      </c>
      <c r="G26" s="34">
        <v>277014.8</v>
      </c>
      <c r="H26" s="78">
        <f t="shared" si="1"/>
        <v>36766.18222841595</v>
      </c>
      <c r="I26" s="35">
        <v>0</v>
      </c>
      <c r="J26" s="80">
        <f t="shared" si="2"/>
        <v>0</v>
      </c>
      <c r="K26" s="35">
        <f t="shared" si="3"/>
        <v>277014.8</v>
      </c>
      <c r="L26" s="36">
        <f t="shared" si="4"/>
        <v>36766.18222841595</v>
      </c>
      <c r="M26" s="83">
        <v>36766.18222841595</v>
      </c>
      <c r="N26" s="37">
        <f t="shared" si="7"/>
        <v>281170.02199999994</v>
      </c>
      <c r="O26" s="38">
        <v>0</v>
      </c>
      <c r="P26" s="39">
        <f t="shared" si="5"/>
        <v>36766.18222841595</v>
      </c>
      <c r="Q26" s="40">
        <v>36766.18222841595</v>
      </c>
      <c r="R26" s="128">
        <v>0</v>
      </c>
      <c r="S26" s="31"/>
      <c r="T26" s="89">
        <f t="shared" si="6"/>
        <v>36766.18222841595</v>
      </c>
    </row>
    <row r="27" spans="1:20" ht="15.75" x14ac:dyDescent="0.25">
      <c r="A27" s="134" t="s">
        <v>124</v>
      </c>
      <c r="B27" s="139" t="s">
        <v>125</v>
      </c>
      <c r="C27" s="32">
        <v>11</v>
      </c>
      <c r="D27" s="33"/>
      <c r="E27" s="33">
        <v>45035.62</v>
      </c>
      <c r="F27" s="33">
        <f t="shared" si="0"/>
        <v>5977.2539650939016</v>
      </c>
      <c r="G27" s="34"/>
      <c r="H27" s="78">
        <f t="shared" si="1"/>
        <v>0</v>
      </c>
      <c r="I27" s="35">
        <v>0</v>
      </c>
      <c r="J27" s="80">
        <f t="shared" si="2"/>
        <v>0</v>
      </c>
      <c r="K27" s="35">
        <f t="shared" si="3"/>
        <v>0</v>
      </c>
      <c r="L27" s="36">
        <f t="shared" si="4"/>
        <v>0</v>
      </c>
      <c r="M27" s="83">
        <v>0</v>
      </c>
      <c r="N27" s="37"/>
      <c r="O27" s="38">
        <v>0</v>
      </c>
      <c r="P27" s="39">
        <f t="shared" si="5"/>
        <v>0</v>
      </c>
      <c r="Q27" s="40">
        <v>0</v>
      </c>
      <c r="R27" s="128">
        <v>0</v>
      </c>
      <c r="S27" s="31"/>
      <c r="T27" s="89">
        <f t="shared" si="6"/>
        <v>0</v>
      </c>
    </row>
    <row r="28" spans="1:20" ht="15.75" x14ac:dyDescent="0.25">
      <c r="A28" s="134"/>
      <c r="B28" s="139"/>
      <c r="C28" s="32">
        <v>45</v>
      </c>
      <c r="D28" s="33"/>
      <c r="E28" s="33">
        <v>2050375.72</v>
      </c>
      <c r="F28" s="33">
        <f t="shared" si="0"/>
        <v>272131.62386356096</v>
      </c>
      <c r="G28" s="34">
        <v>1999842.28</v>
      </c>
      <c r="H28" s="78">
        <f t="shared" si="1"/>
        <v>265424.68378790893</v>
      </c>
      <c r="I28" s="35">
        <v>0</v>
      </c>
      <c r="J28" s="80">
        <f t="shared" si="2"/>
        <v>0</v>
      </c>
      <c r="K28" s="35">
        <f t="shared" si="3"/>
        <v>1999842.28</v>
      </c>
      <c r="L28" s="36">
        <f t="shared" si="4"/>
        <v>265424.68378790893</v>
      </c>
      <c r="M28" s="83">
        <v>265424.68378790893</v>
      </c>
      <c r="N28" s="37">
        <f t="shared" si="7"/>
        <v>2029839.9141999998</v>
      </c>
      <c r="O28" s="38">
        <v>0</v>
      </c>
      <c r="P28" s="39">
        <f t="shared" si="5"/>
        <v>265424.68378790893</v>
      </c>
      <c r="Q28" s="40">
        <v>265424.68378790893</v>
      </c>
      <c r="R28" s="128">
        <v>0</v>
      </c>
      <c r="S28" s="31"/>
      <c r="T28" s="89">
        <f t="shared" si="6"/>
        <v>265424.68378790893</v>
      </c>
    </row>
    <row r="29" spans="1:20" ht="15.75" x14ac:dyDescent="0.25">
      <c r="A29" s="134" t="s">
        <v>126</v>
      </c>
      <c r="B29" s="139" t="s">
        <v>127</v>
      </c>
      <c r="C29" s="32">
        <v>11</v>
      </c>
      <c r="D29" s="33"/>
      <c r="E29" s="33">
        <v>0</v>
      </c>
      <c r="F29" s="33">
        <f t="shared" si="0"/>
        <v>0</v>
      </c>
      <c r="G29" s="34"/>
      <c r="H29" s="78">
        <f t="shared" si="1"/>
        <v>0</v>
      </c>
      <c r="I29" s="35">
        <v>0</v>
      </c>
      <c r="J29" s="80">
        <f t="shared" si="2"/>
        <v>0</v>
      </c>
      <c r="K29" s="35">
        <f t="shared" si="3"/>
        <v>0</v>
      </c>
      <c r="L29" s="36">
        <f t="shared" si="4"/>
        <v>0</v>
      </c>
      <c r="M29" s="83">
        <v>0</v>
      </c>
      <c r="N29" s="37"/>
      <c r="O29" s="38">
        <v>0</v>
      </c>
      <c r="P29" s="39">
        <f t="shared" si="5"/>
        <v>0</v>
      </c>
      <c r="Q29" s="40">
        <v>0</v>
      </c>
      <c r="R29" s="128">
        <v>0</v>
      </c>
      <c r="S29" s="31"/>
      <c r="T29" s="89">
        <f t="shared" si="6"/>
        <v>0</v>
      </c>
    </row>
    <row r="30" spans="1:20" ht="15.75" x14ac:dyDescent="0.25">
      <c r="A30" s="134"/>
      <c r="B30" s="139"/>
      <c r="C30" s="32">
        <v>45</v>
      </c>
      <c r="D30" s="33"/>
      <c r="E30" s="33">
        <v>1130305.57</v>
      </c>
      <c r="F30" s="33">
        <f t="shared" si="0"/>
        <v>150017.32961709469</v>
      </c>
      <c r="G30" s="34">
        <v>768452.59</v>
      </c>
      <c r="H30" s="78">
        <f t="shared" si="1"/>
        <v>101991.18587829318</v>
      </c>
      <c r="I30" s="35">
        <v>0</v>
      </c>
      <c r="J30" s="80">
        <f t="shared" si="2"/>
        <v>0</v>
      </c>
      <c r="K30" s="35">
        <f t="shared" si="3"/>
        <v>768452.59</v>
      </c>
      <c r="L30" s="36">
        <f t="shared" si="4"/>
        <v>101991.18587829318</v>
      </c>
      <c r="M30" s="83">
        <v>101991.18587829318</v>
      </c>
      <c r="N30" s="37">
        <f t="shared" si="7"/>
        <v>779979.37884999986</v>
      </c>
      <c r="O30" s="38">
        <v>0</v>
      </c>
      <c r="P30" s="39">
        <f t="shared" si="5"/>
        <v>101991.18587829318</v>
      </c>
      <c r="Q30" s="40">
        <v>101991.18587829318</v>
      </c>
      <c r="R30" s="128">
        <v>0</v>
      </c>
      <c r="S30" s="31"/>
      <c r="T30" s="89">
        <f t="shared" si="6"/>
        <v>101991.18587829318</v>
      </c>
    </row>
    <row r="31" spans="1:20" ht="15.75" x14ac:dyDescent="0.25">
      <c r="A31" s="134" t="s">
        <v>128</v>
      </c>
      <c r="B31" s="139" t="s">
        <v>129</v>
      </c>
      <c r="C31" s="32">
        <v>11</v>
      </c>
      <c r="D31" s="33"/>
      <c r="E31" s="33">
        <v>23364.5</v>
      </c>
      <c r="F31" s="33">
        <f t="shared" si="0"/>
        <v>3101.0020572035301</v>
      </c>
      <c r="G31" s="34"/>
      <c r="H31" s="78">
        <f t="shared" si="1"/>
        <v>0</v>
      </c>
      <c r="I31" s="35">
        <v>0</v>
      </c>
      <c r="J31" s="80">
        <f t="shared" si="2"/>
        <v>0</v>
      </c>
      <c r="K31" s="35">
        <f t="shared" si="3"/>
        <v>0</v>
      </c>
      <c r="L31" s="36">
        <f t="shared" si="4"/>
        <v>0</v>
      </c>
      <c r="M31" s="83">
        <v>0</v>
      </c>
      <c r="N31" s="37"/>
      <c r="O31" s="38">
        <v>0</v>
      </c>
      <c r="P31" s="39">
        <f t="shared" si="5"/>
        <v>0</v>
      </c>
      <c r="Q31" s="40">
        <v>0</v>
      </c>
      <c r="R31" s="128">
        <v>0</v>
      </c>
      <c r="S31" s="31"/>
      <c r="T31" s="89">
        <f t="shared" si="6"/>
        <v>0</v>
      </c>
    </row>
    <row r="32" spans="1:20" ht="15.75" x14ac:dyDescent="0.25">
      <c r="A32" s="134"/>
      <c r="B32" s="139"/>
      <c r="C32" s="32">
        <v>45</v>
      </c>
      <c r="D32" s="33"/>
      <c r="E32" s="33">
        <v>834331.12</v>
      </c>
      <c r="F32" s="33">
        <f t="shared" si="0"/>
        <v>110734.76939412038</v>
      </c>
      <c r="G32" s="34">
        <v>834331.12</v>
      </c>
      <c r="H32" s="78">
        <f t="shared" si="1"/>
        <v>110734.76939412038</v>
      </c>
      <c r="I32" s="35">
        <v>0</v>
      </c>
      <c r="J32" s="80">
        <f t="shared" si="2"/>
        <v>0</v>
      </c>
      <c r="K32" s="35">
        <f t="shared" si="3"/>
        <v>834331.12</v>
      </c>
      <c r="L32" s="36">
        <f t="shared" si="4"/>
        <v>110734.76939412038</v>
      </c>
      <c r="M32" s="83">
        <v>110734.76939412038</v>
      </c>
      <c r="N32" s="37">
        <f t="shared" si="7"/>
        <v>846846.08679999993</v>
      </c>
      <c r="O32" s="38">
        <v>0</v>
      </c>
      <c r="P32" s="39">
        <f t="shared" si="5"/>
        <v>110734.76939412038</v>
      </c>
      <c r="Q32" s="40">
        <v>110734.76939412038</v>
      </c>
      <c r="R32" s="128">
        <v>0</v>
      </c>
      <c r="S32" s="31"/>
      <c r="T32" s="89">
        <f t="shared" si="6"/>
        <v>110734.76939412038</v>
      </c>
    </row>
    <row r="33" spans="1:20" ht="15.75" x14ac:dyDescent="0.25">
      <c r="A33" s="134" t="s">
        <v>130</v>
      </c>
      <c r="B33" s="135" t="s">
        <v>131</v>
      </c>
      <c r="C33" s="32">
        <v>11</v>
      </c>
      <c r="D33" s="33"/>
      <c r="E33" s="33">
        <v>0</v>
      </c>
      <c r="F33" s="33">
        <f t="shared" si="0"/>
        <v>0</v>
      </c>
      <c r="G33" s="34"/>
      <c r="H33" s="78">
        <f t="shared" si="1"/>
        <v>0</v>
      </c>
      <c r="I33" s="35">
        <v>0</v>
      </c>
      <c r="J33" s="80">
        <f t="shared" si="2"/>
        <v>0</v>
      </c>
      <c r="K33" s="35">
        <f t="shared" si="3"/>
        <v>0</v>
      </c>
      <c r="L33" s="36">
        <f t="shared" si="4"/>
        <v>0</v>
      </c>
      <c r="M33" s="83">
        <v>0</v>
      </c>
      <c r="N33" s="37"/>
      <c r="O33" s="38">
        <v>0</v>
      </c>
      <c r="P33" s="39">
        <f t="shared" si="5"/>
        <v>0</v>
      </c>
      <c r="Q33" s="40">
        <v>0</v>
      </c>
      <c r="R33" s="128">
        <v>0</v>
      </c>
      <c r="S33" s="31"/>
      <c r="T33" s="89">
        <f t="shared" si="6"/>
        <v>0</v>
      </c>
    </row>
    <row r="34" spans="1:20" ht="15.75" x14ac:dyDescent="0.25">
      <c r="A34" s="134"/>
      <c r="B34" s="135"/>
      <c r="C34" s="32">
        <v>45</v>
      </c>
      <c r="D34" s="33"/>
      <c r="E34" s="33">
        <v>549502.53</v>
      </c>
      <c r="F34" s="33">
        <f t="shared" si="0"/>
        <v>72931.519012542311</v>
      </c>
      <c r="G34" s="34">
        <v>549502.53</v>
      </c>
      <c r="H34" s="78">
        <f t="shared" si="1"/>
        <v>72931.519012542311</v>
      </c>
      <c r="I34" s="35">
        <v>0</v>
      </c>
      <c r="J34" s="80">
        <f t="shared" si="2"/>
        <v>0</v>
      </c>
      <c r="K34" s="35">
        <f t="shared" si="3"/>
        <v>549502.53</v>
      </c>
      <c r="L34" s="36">
        <f t="shared" si="4"/>
        <v>72931.519012542311</v>
      </c>
      <c r="M34" s="83">
        <v>72931.519012542311</v>
      </c>
      <c r="N34" s="37">
        <f t="shared" si="7"/>
        <v>557745.06794999994</v>
      </c>
      <c r="O34" s="38">
        <v>0</v>
      </c>
      <c r="P34" s="39">
        <f t="shared" si="5"/>
        <v>72931.519012542311</v>
      </c>
      <c r="Q34" s="40">
        <v>72931.519012542311</v>
      </c>
      <c r="R34" s="128">
        <v>0</v>
      </c>
      <c r="S34" s="31"/>
      <c r="T34" s="89">
        <f t="shared" si="6"/>
        <v>72931.519012542311</v>
      </c>
    </row>
    <row r="35" spans="1:20" ht="15.75" x14ac:dyDescent="0.25">
      <c r="A35" s="134" t="s">
        <v>132</v>
      </c>
      <c r="B35" s="139" t="s">
        <v>133</v>
      </c>
      <c r="C35" s="32">
        <v>11</v>
      </c>
      <c r="D35" s="33"/>
      <c r="E35" s="33">
        <v>0</v>
      </c>
      <c r="F35" s="33">
        <f t="shared" si="0"/>
        <v>0</v>
      </c>
      <c r="G35" s="34"/>
      <c r="H35" s="78">
        <f t="shared" si="1"/>
        <v>0</v>
      </c>
      <c r="I35" s="35">
        <v>0</v>
      </c>
      <c r="J35" s="80">
        <f t="shared" si="2"/>
        <v>0</v>
      </c>
      <c r="K35" s="35">
        <f t="shared" si="3"/>
        <v>0</v>
      </c>
      <c r="L35" s="36">
        <f t="shared" si="4"/>
        <v>0</v>
      </c>
      <c r="M35" s="83">
        <v>0</v>
      </c>
      <c r="N35" s="37"/>
      <c r="O35" s="38">
        <v>0</v>
      </c>
      <c r="P35" s="39">
        <f t="shared" si="5"/>
        <v>0</v>
      </c>
      <c r="Q35" s="40">
        <v>0</v>
      </c>
      <c r="R35" s="128">
        <v>0</v>
      </c>
      <c r="S35" s="31"/>
      <c r="T35" s="89">
        <f t="shared" si="6"/>
        <v>0</v>
      </c>
    </row>
    <row r="36" spans="1:20" ht="15.75" x14ac:dyDescent="0.25">
      <c r="A36" s="134"/>
      <c r="B36" s="139"/>
      <c r="C36" s="32">
        <v>45</v>
      </c>
      <c r="D36" s="33"/>
      <c r="E36" s="33">
        <v>906352.93</v>
      </c>
      <c r="F36" s="33">
        <f t="shared" si="0"/>
        <v>120293.70628442497</v>
      </c>
      <c r="G36" s="34">
        <v>741982.93</v>
      </c>
      <c r="H36" s="78">
        <f t="shared" si="1"/>
        <v>98478.058265312895</v>
      </c>
      <c r="I36" s="35">
        <v>0</v>
      </c>
      <c r="J36" s="80">
        <f t="shared" si="2"/>
        <v>0</v>
      </c>
      <c r="K36" s="35">
        <f t="shared" si="3"/>
        <v>741982.93</v>
      </c>
      <c r="L36" s="36">
        <f t="shared" si="4"/>
        <v>98478.058265312895</v>
      </c>
      <c r="M36" s="83">
        <v>98478.058265312895</v>
      </c>
      <c r="N36" s="37">
        <f t="shared" si="7"/>
        <v>753112.67394999997</v>
      </c>
      <c r="O36" s="38">
        <v>0</v>
      </c>
      <c r="P36" s="39">
        <f t="shared" si="5"/>
        <v>98478.058265312895</v>
      </c>
      <c r="Q36" s="40">
        <v>98478.058265312895</v>
      </c>
      <c r="R36" s="128">
        <v>0</v>
      </c>
      <c r="S36" s="31"/>
      <c r="T36" s="89">
        <f t="shared" si="6"/>
        <v>98478.058265312895</v>
      </c>
    </row>
    <row r="37" spans="1:20" ht="15.75" x14ac:dyDescent="0.25">
      <c r="A37" s="134" t="s">
        <v>134</v>
      </c>
      <c r="B37" s="139" t="s">
        <v>135</v>
      </c>
      <c r="C37" s="32">
        <v>11</v>
      </c>
      <c r="D37" s="33"/>
      <c r="E37" s="33">
        <v>0</v>
      </c>
      <c r="F37" s="33">
        <f t="shared" si="0"/>
        <v>0</v>
      </c>
      <c r="G37" s="34"/>
      <c r="H37" s="78">
        <f t="shared" si="1"/>
        <v>0</v>
      </c>
      <c r="I37" s="35">
        <v>0</v>
      </c>
      <c r="J37" s="80">
        <f t="shared" si="2"/>
        <v>0</v>
      </c>
      <c r="K37" s="35">
        <f t="shared" si="3"/>
        <v>0</v>
      </c>
      <c r="L37" s="36">
        <f t="shared" si="4"/>
        <v>0</v>
      </c>
      <c r="M37" s="83">
        <v>0</v>
      </c>
      <c r="N37" s="37"/>
      <c r="O37" s="38">
        <v>0</v>
      </c>
      <c r="P37" s="39">
        <f t="shared" si="5"/>
        <v>0</v>
      </c>
      <c r="Q37" s="40">
        <v>0</v>
      </c>
      <c r="R37" s="128">
        <v>0</v>
      </c>
      <c r="S37" s="31"/>
      <c r="T37" s="89">
        <f t="shared" si="6"/>
        <v>0</v>
      </c>
    </row>
    <row r="38" spans="1:20" ht="15.75" x14ac:dyDescent="0.25">
      <c r="A38" s="134"/>
      <c r="B38" s="139"/>
      <c r="C38" s="32">
        <v>45</v>
      </c>
      <c r="D38" s="33"/>
      <c r="E38" s="33">
        <v>950188.94</v>
      </c>
      <c r="F38" s="33">
        <f t="shared" si="0"/>
        <v>126111.74464131659</v>
      </c>
      <c r="G38" s="34">
        <v>950188.94</v>
      </c>
      <c r="H38" s="78">
        <f t="shared" si="1"/>
        <v>126111.74464131659</v>
      </c>
      <c r="I38" s="35">
        <v>0</v>
      </c>
      <c r="J38" s="80">
        <f t="shared" si="2"/>
        <v>0</v>
      </c>
      <c r="K38" s="35">
        <f t="shared" si="3"/>
        <v>950188.94</v>
      </c>
      <c r="L38" s="36">
        <f t="shared" si="4"/>
        <v>126111.74464131659</v>
      </c>
      <c r="M38" s="83">
        <v>126111.74464131659</v>
      </c>
      <c r="N38" s="37">
        <f t="shared" si="7"/>
        <v>964441.77409999981</v>
      </c>
      <c r="O38" s="38">
        <v>0</v>
      </c>
      <c r="P38" s="39">
        <f t="shared" si="5"/>
        <v>126111.74464131659</v>
      </c>
      <c r="Q38" s="40">
        <v>126111.74464131659</v>
      </c>
      <c r="R38" s="128">
        <v>0</v>
      </c>
      <c r="S38" s="31"/>
      <c r="T38" s="89">
        <f t="shared" si="6"/>
        <v>126111.74464131659</v>
      </c>
    </row>
    <row r="39" spans="1:20" ht="15.75" x14ac:dyDescent="0.25">
      <c r="A39" s="134" t="s">
        <v>136</v>
      </c>
      <c r="B39" s="139" t="s">
        <v>137</v>
      </c>
      <c r="C39" s="32">
        <v>11</v>
      </c>
      <c r="D39" s="33"/>
      <c r="E39" s="33">
        <v>0</v>
      </c>
      <c r="F39" s="33">
        <f t="shared" si="0"/>
        <v>0</v>
      </c>
      <c r="G39" s="34"/>
      <c r="H39" s="78">
        <f t="shared" si="1"/>
        <v>0</v>
      </c>
      <c r="I39" s="35">
        <v>0</v>
      </c>
      <c r="J39" s="80">
        <f t="shared" si="2"/>
        <v>0</v>
      </c>
      <c r="K39" s="35">
        <f t="shared" si="3"/>
        <v>0</v>
      </c>
      <c r="L39" s="36">
        <f t="shared" si="4"/>
        <v>0</v>
      </c>
      <c r="M39" s="83">
        <v>0</v>
      </c>
      <c r="N39" s="37"/>
      <c r="O39" s="38">
        <v>0</v>
      </c>
      <c r="P39" s="39">
        <f t="shared" si="5"/>
        <v>0</v>
      </c>
      <c r="Q39" s="40">
        <v>0</v>
      </c>
      <c r="R39" s="128">
        <v>0</v>
      </c>
      <c r="S39" s="31"/>
      <c r="T39" s="89">
        <f t="shared" si="6"/>
        <v>0</v>
      </c>
    </row>
    <row r="40" spans="1:20" ht="15.75" x14ac:dyDescent="0.25">
      <c r="A40" s="134"/>
      <c r="B40" s="139"/>
      <c r="C40" s="32">
        <v>45</v>
      </c>
      <c r="D40" s="33"/>
      <c r="E40" s="33">
        <v>1461402.9</v>
      </c>
      <c r="F40" s="33">
        <f t="shared" si="0"/>
        <v>193961.49711327889</v>
      </c>
      <c r="G40" s="34">
        <v>1461402.9</v>
      </c>
      <c r="H40" s="78">
        <f t="shared" si="1"/>
        <v>193961.49711327889</v>
      </c>
      <c r="I40" s="35">
        <v>0</v>
      </c>
      <c r="J40" s="80">
        <f t="shared" si="2"/>
        <v>0</v>
      </c>
      <c r="K40" s="35">
        <f t="shared" si="3"/>
        <v>1461402.9</v>
      </c>
      <c r="L40" s="36">
        <f t="shared" si="4"/>
        <v>193961.49711327889</v>
      </c>
      <c r="M40" s="83">
        <v>193961.49711327889</v>
      </c>
      <c r="N40" s="37">
        <f t="shared" si="7"/>
        <v>1483323.9434999998</v>
      </c>
      <c r="O40" s="38">
        <v>0</v>
      </c>
      <c r="P40" s="39">
        <f t="shared" si="5"/>
        <v>193961.49711327889</v>
      </c>
      <c r="Q40" s="40">
        <v>193961.49711327889</v>
      </c>
      <c r="R40" s="128">
        <v>0</v>
      </c>
      <c r="S40" s="31"/>
      <c r="T40" s="89">
        <f t="shared" si="6"/>
        <v>193961.49711327889</v>
      </c>
    </row>
    <row r="41" spans="1:20" ht="15.75" x14ac:dyDescent="0.25">
      <c r="A41" s="134" t="s">
        <v>138</v>
      </c>
      <c r="B41" s="139" t="s">
        <v>139</v>
      </c>
      <c r="C41" s="32">
        <v>11</v>
      </c>
      <c r="D41" s="33"/>
      <c r="E41" s="33">
        <v>39550.93</v>
      </c>
      <c r="F41" s="33">
        <f t="shared" si="0"/>
        <v>5249.3105050102859</v>
      </c>
      <c r="G41" s="34"/>
      <c r="H41" s="78">
        <f t="shared" si="1"/>
        <v>0</v>
      </c>
      <c r="I41" s="35">
        <v>0</v>
      </c>
      <c r="J41" s="80">
        <f t="shared" si="2"/>
        <v>0</v>
      </c>
      <c r="K41" s="35">
        <f t="shared" si="3"/>
        <v>0</v>
      </c>
      <c r="L41" s="36">
        <f t="shared" si="4"/>
        <v>0</v>
      </c>
      <c r="M41" s="83">
        <v>0</v>
      </c>
      <c r="N41" s="37"/>
      <c r="O41" s="38">
        <v>0</v>
      </c>
      <c r="P41" s="39">
        <f t="shared" si="5"/>
        <v>0</v>
      </c>
      <c r="Q41" s="40">
        <v>0</v>
      </c>
      <c r="R41" s="128">
        <v>0</v>
      </c>
      <c r="S41" s="31"/>
      <c r="T41" s="89">
        <f t="shared" si="6"/>
        <v>0</v>
      </c>
    </row>
    <row r="42" spans="1:20" ht="15.75" x14ac:dyDescent="0.25">
      <c r="A42" s="134"/>
      <c r="B42" s="139"/>
      <c r="C42" s="32">
        <v>45</v>
      </c>
      <c r="D42" s="33"/>
      <c r="E42" s="33">
        <v>419916.83</v>
      </c>
      <c r="F42" s="33">
        <f t="shared" si="0"/>
        <v>55732.540978167097</v>
      </c>
      <c r="G42" s="34">
        <v>419916.83</v>
      </c>
      <c r="H42" s="78">
        <f t="shared" si="1"/>
        <v>55732.540978167097</v>
      </c>
      <c r="I42" s="35">
        <v>0</v>
      </c>
      <c r="J42" s="80">
        <f t="shared" si="2"/>
        <v>0</v>
      </c>
      <c r="K42" s="35">
        <f t="shared" si="3"/>
        <v>419916.83</v>
      </c>
      <c r="L42" s="36">
        <f t="shared" si="4"/>
        <v>55732.540978167097</v>
      </c>
      <c r="M42" s="83">
        <v>55732.540978167097</v>
      </c>
      <c r="N42" s="37">
        <f t="shared" si="7"/>
        <v>426215.58244999999</v>
      </c>
      <c r="O42" s="38">
        <v>0</v>
      </c>
      <c r="P42" s="39">
        <f t="shared" si="5"/>
        <v>55732.540978167097</v>
      </c>
      <c r="Q42" s="40">
        <v>55732.540978167097</v>
      </c>
      <c r="R42" s="128">
        <v>0</v>
      </c>
      <c r="S42" s="31"/>
      <c r="T42" s="89">
        <f t="shared" si="6"/>
        <v>55732.540978167097</v>
      </c>
    </row>
    <row r="43" spans="1:20" ht="15.75" x14ac:dyDescent="0.25">
      <c r="A43" s="134" t="s">
        <v>140</v>
      </c>
      <c r="B43" s="139" t="s">
        <v>141</v>
      </c>
      <c r="C43" s="32">
        <v>11</v>
      </c>
      <c r="D43" s="33"/>
      <c r="E43" s="33">
        <v>0</v>
      </c>
      <c r="F43" s="33">
        <f t="shared" si="0"/>
        <v>0</v>
      </c>
      <c r="G43" s="34"/>
      <c r="H43" s="78">
        <f t="shared" si="1"/>
        <v>0</v>
      </c>
      <c r="I43" s="35">
        <v>0</v>
      </c>
      <c r="J43" s="80">
        <f t="shared" si="2"/>
        <v>0</v>
      </c>
      <c r="K43" s="35">
        <f t="shared" si="3"/>
        <v>0</v>
      </c>
      <c r="L43" s="36">
        <f t="shared" si="4"/>
        <v>0</v>
      </c>
      <c r="M43" s="83">
        <v>0</v>
      </c>
      <c r="N43" s="37"/>
      <c r="O43" s="38">
        <v>0</v>
      </c>
      <c r="P43" s="39">
        <f t="shared" si="5"/>
        <v>0</v>
      </c>
      <c r="Q43" s="40">
        <v>0</v>
      </c>
      <c r="R43" s="128">
        <v>0</v>
      </c>
      <c r="S43" s="31"/>
      <c r="T43" s="89">
        <f t="shared" si="6"/>
        <v>0</v>
      </c>
    </row>
    <row r="44" spans="1:20" ht="15.75" x14ac:dyDescent="0.25">
      <c r="A44" s="134"/>
      <c r="B44" s="139"/>
      <c r="C44" s="32">
        <v>45</v>
      </c>
      <c r="D44" s="33"/>
      <c r="E44" s="33">
        <v>742591.03</v>
      </c>
      <c r="F44" s="33">
        <f t="shared" si="0"/>
        <v>98558.767005109825</v>
      </c>
      <c r="G44" s="34">
        <v>742591.03</v>
      </c>
      <c r="H44" s="78">
        <f t="shared" si="1"/>
        <v>98558.767005109825</v>
      </c>
      <c r="I44" s="35">
        <v>0</v>
      </c>
      <c r="J44" s="80">
        <f t="shared" si="2"/>
        <v>0</v>
      </c>
      <c r="K44" s="35">
        <f t="shared" si="3"/>
        <v>742591.03</v>
      </c>
      <c r="L44" s="36">
        <f t="shared" si="4"/>
        <v>98558.767005109825</v>
      </c>
      <c r="M44" s="83">
        <v>98558.767005109825</v>
      </c>
      <c r="N44" s="37">
        <f t="shared" si="7"/>
        <v>753729.89544999995</v>
      </c>
      <c r="O44" s="38">
        <v>0</v>
      </c>
      <c r="P44" s="39">
        <f t="shared" si="5"/>
        <v>98558.767005109825</v>
      </c>
      <c r="Q44" s="40">
        <v>98558.767005109825</v>
      </c>
      <c r="R44" s="128">
        <v>0</v>
      </c>
      <c r="S44" s="31"/>
      <c r="T44" s="89">
        <f t="shared" si="6"/>
        <v>98558.767005109825</v>
      </c>
    </row>
    <row r="45" spans="1:20" ht="15.75" x14ac:dyDescent="0.25">
      <c r="A45" s="134" t="s">
        <v>142</v>
      </c>
      <c r="B45" s="135" t="s">
        <v>143</v>
      </c>
      <c r="C45" s="32">
        <v>11</v>
      </c>
      <c r="D45" s="33"/>
      <c r="E45" s="33">
        <v>35200</v>
      </c>
      <c r="F45" s="33">
        <f t="shared" si="0"/>
        <v>4671.8428561948367</v>
      </c>
      <c r="G45" s="34"/>
      <c r="H45" s="78">
        <f t="shared" si="1"/>
        <v>0</v>
      </c>
      <c r="I45" s="35">
        <v>0</v>
      </c>
      <c r="J45" s="80">
        <f t="shared" si="2"/>
        <v>0</v>
      </c>
      <c r="K45" s="35">
        <f t="shared" si="3"/>
        <v>0</v>
      </c>
      <c r="L45" s="36">
        <f t="shared" si="4"/>
        <v>0</v>
      </c>
      <c r="M45" s="83">
        <v>0</v>
      </c>
      <c r="N45" s="37"/>
      <c r="O45" s="38">
        <v>0</v>
      </c>
      <c r="P45" s="39">
        <f t="shared" si="5"/>
        <v>0</v>
      </c>
      <c r="Q45" s="40">
        <v>0</v>
      </c>
      <c r="R45" s="128">
        <v>0</v>
      </c>
      <c r="S45" s="31"/>
      <c r="T45" s="89">
        <f t="shared" si="6"/>
        <v>0</v>
      </c>
    </row>
    <row r="46" spans="1:20" ht="15.75" x14ac:dyDescent="0.25">
      <c r="A46" s="134"/>
      <c r="B46" s="135"/>
      <c r="C46" s="32">
        <v>45</v>
      </c>
      <c r="D46" s="33"/>
      <c r="E46" s="33">
        <v>806901.31</v>
      </c>
      <c r="F46" s="33">
        <f t="shared" si="0"/>
        <v>107094.20797664078</v>
      </c>
      <c r="G46" s="34">
        <v>806901.31</v>
      </c>
      <c r="H46" s="78">
        <f t="shared" si="1"/>
        <v>107094.20797664078</v>
      </c>
      <c r="I46" s="35">
        <v>0</v>
      </c>
      <c r="J46" s="80">
        <f t="shared" si="2"/>
        <v>0</v>
      </c>
      <c r="K46" s="35">
        <f t="shared" si="3"/>
        <v>806901.31</v>
      </c>
      <c r="L46" s="36">
        <f t="shared" si="4"/>
        <v>107094.20797664078</v>
      </c>
      <c r="M46" s="83">
        <v>107094.20797664078</v>
      </c>
      <c r="N46" s="37">
        <f t="shared" si="7"/>
        <v>819004.82964999997</v>
      </c>
      <c r="O46" s="38">
        <v>0</v>
      </c>
      <c r="P46" s="39">
        <f t="shared" si="5"/>
        <v>107094.20797664078</v>
      </c>
      <c r="Q46" s="40">
        <v>107094.20797664078</v>
      </c>
      <c r="R46" s="128">
        <v>0</v>
      </c>
      <c r="S46" s="31"/>
      <c r="T46" s="89">
        <f t="shared" si="6"/>
        <v>107094.20797664078</v>
      </c>
    </row>
    <row r="47" spans="1:20" ht="15.75" x14ac:dyDescent="0.25">
      <c r="A47" s="134" t="s">
        <v>144</v>
      </c>
      <c r="B47" s="139" t="s">
        <v>145</v>
      </c>
      <c r="C47" s="32">
        <v>11</v>
      </c>
      <c r="D47" s="33"/>
      <c r="E47" s="33">
        <v>0</v>
      </c>
      <c r="F47" s="33">
        <f t="shared" si="0"/>
        <v>0</v>
      </c>
      <c r="G47" s="34"/>
      <c r="H47" s="78">
        <f t="shared" si="1"/>
        <v>0</v>
      </c>
      <c r="I47" s="35">
        <v>0</v>
      </c>
      <c r="J47" s="80">
        <f t="shared" si="2"/>
        <v>0</v>
      </c>
      <c r="K47" s="35">
        <f t="shared" si="3"/>
        <v>0</v>
      </c>
      <c r="L47" s="36">
        <f t="shared" si="4"/>
        <v>0</v>
      </c>
      <c r="M47" s="83">
        <v>0</v>
      </c>
      <c r="N47" s="37"/>
      <c r="O47" s="38">
        <v>0</v>
      </c>
      <c r="P47" s="39">
        <f t="shared" si="5"/>
        <v>0</v>
      </c>
      <c r="Q47" s="40">
        <v>0</v>
      </c>
      <c r="R47" s="128">
        <v>0</v>
      </c>
      <c r="S47" s="31"/>
      <c r="T47" s="89">
        <f t="shared" si="6"/>
        <v>0</v>
      </c>
    </row>
    <row r="48" spans="1:20" ht="15.75" x14ac:dyDescent="0.25">
      <c r="A48" s="134"/>
      <c r="B48" s="139"/>
      <c r="C48" s="32">
        <v>45</v>
      </c>
      <c r="D48" s="33"/>
      <c r="E48" s="33">
        <v>516441.8</v>
      </c>
      <c r="F48" s="33">
        <f t="shared" si="0"/>
        <v>68543.606078704615</v>
      </c>
      <c r="G48" s="34">
        <v>516441.8</v>
      </c>
      <c r="H48" s="78">
        <f t="shared" si="1"/>
        <v>68543.606078704615</v>
      </c>
      <c r="I48" s="35">
        <v>0</v>
      </c>
      <c r="J48" s="80">
        <f t="shared" si="2"/>
        <v>0</v>
      </c>
      <c r="K48" s="35">
        <f t="shared" si="3"/>
        <v>516441.8</v>
      </c>
      <c r="L48" s="36">
        <f t="shared" si="4"/>
        <v>68543.606078704615</v>
      </c>
      <c r="M48" s="83">
        <v>68543.606078704615</v>
      </c>
      <c r="N48" s="37">
        <f t="shared" si="7"/>
        <v>524188.42699999991</v>
      </c>
      <c r="O48" s="38">
        <v>0</v>
      </c>
      <c r="P48" s="39">
        <f t="shared" si="5"/>
        <v>68543.606078704615</v>
      </c>
      <c r="Q48" s="40">
        <v>68543.606078704615</v>
      </c>
      <c r="R48" s="128">
        <v>0</v>
      </c>
      <c r="S48" s="31"/>
      <c r="T48" s="89">
        <f t="shared" si="6"/>
        <v>68543.606078704615</v>
      </c>
    </row>
    <row r="49" spans="1:20" ht="15.75" x14ac:dyDescent="0.25">
      <c r="A49" s="134" t="s">
        <v>146</v>
      </c>
      <c r="B49" s="135" t="s">
        <v>147</v>
      </c>
      <c r="C49" s="32">
        <v>11</v>
      </c>
      <c r="D49" s="33"/>
      <c r="E49" s="33">
        <v>0</v>
      </c>
      <c r="F49" s="33">
        <f t="shared" si="0"/>
        <v>0</v>
      </c>
      <c r="G49" s="34"/>
      <c r="H49" s="78">
        <f t="shared" si="1"/>
        <v>0</v>
      </c>
      <c r="I49" s="35">
        <v>0</v>
      </c>
      <c r="J49" s="80">
        <f t="shared" si="2"/>
        <v>0</v>
      </c>
      <c r="K49" s="35">
        <f t="shared" si="3"/>
        <v>0</v>
      </c>
      <c r="L49" s="36">
        <f t="shared" si="4"/>
        <v>0</v>
      </c>
      <c r="M49" s="83">
        <v>0</v>
      </c>
      <c r="N49" s="37"/>
      <c r="O49" s="38">
        <v>0</v>
      </c>
      <c r="P49" s="39">
        <f t="shared" si="5"/>
        <v>0</v>
      </c>
      <c r="Q49" s="40">
        <v>0</v>
      </c>
      <c r="R49" s="128">
        <v>0</v>
      </c>
      <c r="S49" s="31"/>
      <c r="T49" s="89">
        <f t="shared" si="6"/>
        <v>0</v>
      </c>
    </row>
    <row r="50" spans="1:20" ht="15.75" x14ac:dyDescent="0.25">
      <c r="A50" s="134"/>
      <c r="B50" s="135"/>
      <c r="C50" s="32">
        <v>45</v>
      </c>
      <c r="D50" s="33"/>
      <c r="E50" s="33">
        <v>1105205.0900000001</v>
      </c>
      <c r="F50" s="33">
        <f t="shared" si="0"/>
        <v>146685.92341893955</v>
      </c>
      <c r="G50" s="34">
        <v>1105205.0900000001</v>
      </c>
      <c r="H50" s="78">
        <f t="shared" si="1"/>
        <v>146685.92341893955</v>
      </c>
      <c r="I50" s="35">
        <v>0</v>
      </c>
      <c r="J50" s="80">
        <f t="shared" si="2"/>
        <v>0</v>
      </c>
      <c r="K50" s="35">
        <f t="shared" si="3"/>
        <v>1105205.0900000001</v>
      </c>
      <c r="L50" s="36">
        <f t="shared" si="4"/>
        <v>146685.92341893955</v>
      </c>
      <c r="M50" s="83">
        <v>146685.92341893955</v>
      </c>
      <c r="N50" s="37">
        <f t="shared" si="7"/>
        <v>1121783.1663500001</v>
      </c>
      <c r="O50" s="38">
        <v>0</v>
      </c>
      <c r="P50" s="39">
        <f t="shared" si="5"/>
        <v>146685.92341893955</v>
      </c>
      <c r="Q50" s="40">
        <v>146685.92341893955</v>
      </c>
      <c r="R50" s="128">
        <v>0</v>
      </c>
      <c r="S50" s="31"/>
      <c r="T50" s="89">
        <f t="shared" si="6"/>
        <v>146685.92341893955</v>
      </c>
    </row>
    <row r="51" spans="1:20" ht="15.75" x14ac:dyDescent="0.25">
      <c r="A51" s="134" t="s">
        <v>148</v>
      </c>
      <c r="B51" s="139" t="s">
        <v>149</v>
      </c>
      <c r="C51" s="32">
        <v>11</v>
      </c>
      <c r="D51" s="33"/>
      <c r="E51" s="33">
        <v>27872</v>
      </c>
      <c r="F51" s="33">
        <f t="shared" si="0"/>
        <v>3699.2501161324572</v>
      </c>
      <c r="G51" s="34"/>
      <c r="H51" s="78">
        <f t="shared" si="1"/>
        <v>0</v>
      </c>
      <c r="I51" s="35">
        <v>0</v>
      </c>
      <c r="J51" s="80">
        <f t="shared" si="2"/>
        <v>0</v>
      </c>
      <c r="K51" s="35">
        <f t="shared" si="3"/>
        <v>0</v>
      </c>
      <c r="L51" s="36">
        <f t="shared" si="4"/>
        <v>0</v>
      </c>
      <c r="M51" s="83">
        <v>0</v>
      </c>
      <c r="N51" s="37"/>
      <c r="O51" s="38">
        <v>0</v>
      </c>
      <c r="P51" s="39">
        <f t="shared" si="5"/>
        <v>0</v>
      </c>
      <c r="Q51" s="40">
        <v>0</v>
      </c>
      <c r="R51" s="128">
        <v>0</v>
      </c>
      <c r="S51" s="31"/>
      <c r="T51" s="89">
        <f t="shared" si="6"/>
        <v>0</v>
      </c>
    </row>
    <row r="52" spans="1:20" ht="15.75" x14ac:dyDescent="0.25">
      <c r="A52" s="134"/>
      <c r="B52" s="139"/>
      <c r="C52" s="32">
        <v>45</v>
      </c>
      <c r="D52" s="33"/>
      <c r="E52" s="33">
        <v>620844.48</v>
      </c>
      <c r="F52" s="33">
        <f t="shared" si="0"/>
        <v>82400.222974318123</v>
      </c>
      <c r="G52" s="34">
        <v>620844.48</v>
      </c>
      <c r="H52" s="78">
        <f t="shared" si="1"/>
        <v>82400.222974318123</v>
      </c>
      <c r="I52" s="35">
        <v>0</v>
      </c>
      <c r="J52" s="80">
        <f t="shared" si="2"/>
        <v>0</v>
      </c>
      <c r="K52" s="35">
        <f t="shared" si="3"/>
        <v>620844.48</v>
      </c>
      <c r="L52" s="36">
        <f t="shared" si="4"/>
        <v>82400.222974318123</v>
      </c>
      <c r="M52" s="83">
        <v>82400.222974318123</v>
      </c>
      <c r="N52" s="37">
        <f t="shared" si="7"/>
        <v>630157.14719999989</v>
      </c>
      <c r="O52" s="38">
        <v>0</v>
      </c>
      <c r="P52" s="39">
        <f t="shared" si="5"/>
        <v>82400.222974318123</v>
      </c>
      <c r="Q52" s="40">
        <v>82400.222974318123</v>
      </c>
      <c r="R52" s="128">
        <v>0</v>
      </c>
      <c r="S52" s="31"/>
      <c r="T52" s="89">
        <f t="shared" si="6"/>
        <v>82400.222974318123</v>
      </c>
    </row>
    <row r="53" spans="1:20" ht="15.75" x14ac:dyDescent="0.25">
      <c r="A53" s="134" t="s">
        <v>150</v>
      </c>
      <c r="B53" s="139" t="s">
        <v>151</v>
      </c>
      <c r="C53" s="32">
        <v>11</v>
      </c>
      <c r="D53" s="33"/>
      <c r="E53" s="33">
        <v>57560.92</v>
      </c>
      <c r="F53" s="33">
        <f t="shared" si="0"/>
        <v>7639.6469573296163</v>
      </c>
      <c r="G53" s="34"/>
      <c r="H53" s="78">
        <f t="shared" si="1"/>
        <v>0</v>
      </c>
      <c r="I53" s="35">
        <v>0</v>
      </c>
      <c r="J53" s="80">
        <f t="shared" si="2"/>
        <v>0</v>
      </c>
      <c r="K53" s="35">
        <f t="shared" si="3"/>
        <v>0</v>
      </c>
      <c r="L53" s="36">
        <f t="shared" si="4"/>
        <v>0</v>
      </c>
      <c r="M53" s="83">
        <v>0</v>
      </c>
      <c r="N53" s="37"/>
      <c r="O53" s="38">
        <v>0</v>
      </c>
      <c r="P53" s="39">
        <f t="shared" si="5"/>
        <v>0</v>
      </c>
      <c r="Q53" s="40">
        <v>0</v>
      </c>
      <c r="R53" s="128">
        <v>0</v>
      </c>
      <c r="S53" s="31"/>
      <c r="T53" s="89">
        <f t="shared" si="6"/>
        <v>0</v>
      </c>
    </row>
    <row r="54" spans="1:20" ht="15.75" x14ac:dyDescent="0.25">
      <c r="A54" s="134"/>
      <c r="B54" s="139"/>
      <c r="C54" s="32">
        <v>45</v>
      </c>
      <c r="D54" s="33"/>
      <c r="E54" s="33">
        <v>569484.63</v>
      </c>
      <c r="F54" s="33">
        <f t="shared" si="0"/>
        <v>75583.599442564198</v>
      </c>
      <c r="G54" s="34">
        <v>569484.63</v>
      </c>
      <c r="H54" s="78">
        <f t="shared" si="1"/>
        <v>75583.599442564198</v>
      </c>
      <c r="I54" s="35">
        <v>0</v>
      </c>
      <c r="J54" s="80">
        <f t="shared" si="2"/>
        <v>0</v>
      </c>
      <c r="K54" s="35">
        <f t="shared" si="3"/>
        <v>569484.63</v>
      </c>
      <c r="L54" s="36">
        <f t="shared" si="4"/>
        <v>75583.599442564198</v>
      </c>
      <c r="M54" s="83">
        <v>75583.599442564198</v>
      </c>
      <c r="N54" s="37">
        <f t="shared" si="7"/>
        <v>578026.89944999991</v>
      </c>
      <c r="O54" s="38">
        <v>0</v>
      </c>
      <c r="P54" s="39">
        <f t="shared" si="5"/>
        <v>75583.599442564198</v>
      </c>
      <c r="Q54" s="40">
        <v>75583.599442564198</v>
      </c>
      <c r="R54" s="128">
        <v>0</v>
      </c>
      <c r="S54" s="31"/>
      <c r="T54" s="89">
        <f t="shared" si="6"/>
        <v>75583.599442564198</v>
      </c>
    </row>
    <row r="55" spans="1:20" ht="15.75" x14ac:dyDescent="0.25">
      <c r="A55" s="140" t="s">
        <v>152</v>
      </c>
      <c r="B55" s="141" t="s">
        <v>153</v>
      </c>
      <c r="C55" s="32">
        <v>11</v>
      </c>
      <c r="D55" s="33"/>
      <c r="E55" s="33">
        <v>0</v>
      </c>
      <c r="F55" s="33">
        <f t="shared" si="0"/>
        <v>0</v>
      </c>
      <c r="G55" s="34"/>
      <c r="H55" s="78">
        <f t="shared" si="1"/>
        <v>0</v>
      </c>
      <c r="I55" s="35">
        <v>0</v>
      </c>
      <c r="J55" s="80">
        <f t="shared" si="2"/>
        <v>0</v>
      </c>
      <c r="K55" s="35">
        <f t="shared" si="3"/>
        <v>0</v>
      </c>
      <c r="L55" s="36">
        <f t="shared" si="4"/>
        <v>0</v>
      </c>
      <c r="M55" s="83">
        <v>0</v>
      </c>
      <c r="N55" s="37"/>
      <c r="O55" s="38">
        <v>0</v>
      </c>
      <c r="P55" s="39">
        <f t="shared" si="5"/>
        <v>0</v>
      </c>
      <c r="Q55" s="40">
        <v>0</v>
      </c>
      <c r="R55" s="128">
        <v>0</v>
      </c>
      <c r="S55" s="31"/>
      <c r="T55" s="89">
        <f t="shared" si="6"/>
        <v>0</v>
      </c>
    </row>
    <row r="56" spans="1:20" ht="15.75" x14ac:dyDescent="0.25">
      <c r="A56" s="140"/>
      <c r="B56" s="141"/>
      <c r="C56" s="32">
        <v>45</v>
      </c>
      <c r="D56" s="33"/>
      <c r="E56" s="33">
        <v>832263.18</v>
      </c>
      <c r="F56" s="33">
        <f t="shared" si="0"/>
        <v>110460.30658968743</v>
      </c>
      <c r="G56" s="34">
        <v>832263.19</v>
      </c>
      <c r="H56" s="78">
        <f t="shared" si="1"/>
        <v>110460.30791691551</v>
      </c>
      <c r="I56" s="35">
        <v>0</v>
      </c>
      <c r="J56" s="80">
        <f t="shared" si="2"/>
        <v>0</v>
      </c>
      <c r="K56" s="35">
        <f t="shared" si="3"/>
        <v>832263.19</v>
      </c>
      <c r="L56" s="36">
        <f t="shared" si="4"/>
        <v>110460.30791691551</v>
      </c>
      <c r="M56" s="83">
        <v>110460.30791691551</v>
      </c>
      <c r="N56" s="37">
        <f t="shared" si="7"/>
        <v>844747.13784999982</v>
      </c>
      <c r="O56" s="38">
        <v>0</v>
      </c>
      <c r="P56" s="39">
        <f t="shared" si="5"/>
        <v>110460.30791691551</v>
      </c>
      <c r="Q56" s="40">
        <v>110460.30791691551</v>
      </c>
      <c r="R56" s="128">
        <v>0</v>
      </c>
      <c r="S56" s="31"/>
      <c r="T56" s="89">
        <f t="shared" si="6"/>
        <v>110460.30791691551</v>
      </c>
    </row>
    <row r="57" spans="1:20" ht="15.75" x14ac:dyDescent="0.25">
      <c r="A57" s="134" t="s">
        <v>154</v>
      </c>
      <c r="B57" s="135" t="s">
        <v>155</v>
      </c>
      <c r="C57" s="32">
        <v>11</v>
      </c>
      <c r="D57" s="33"/>
      <c r="E57" s="33">
        <v>18000</v>
      </c>
      <c r="F57" s="33">
        <f t="shared" si="0"/>
        <v>2389.0105514632687</v>
      </c>
      <c r="G57" s="34"/>
      <c r="H57" s="78">
        <f t="shared" si="1"/>
        <v>0</v>
      </c>
      <c r="I57" s="35">
        <v>0</v>
      </c>
      <c r="J57" s="80">
        <f t="shared" si="2"/>
        <v>0</v>
      </c>
      <c r="K57" s="35">
        <f t="shared" si="3"/>
        <v>0</v>
      </c>
      <c r="L57" s="36">
        <f t="shared" si="4"/>
        <v>0</v>
      </c>
      <c r="M57" s="83">
        <v>0</v>
      </c>
      <c r="N57" s="37"/>
      <c r="O57" s="38">
        <v>0</v>
      </c>
      <c r="P57" s="39">
        <f t="shared" si="5"/>
        <v>0</v>
      </c>
      <c r="Q57" s="40">
        <v>0</v>
      </c>
      <c r="R57" s="128">
        <v>0</v>
      </c>
      <c r="S57" s="31"/>
      <c r="T57" s="89">
        <f t="shared" si="6"/>
        <v>0</v>
      </c>
    </row>
    <row r="58" spans="1:20" ht="15.75" x14ac:dyDescent="0.25">
      <c r="A58" s="134"/>
      <c r="B58" s="135"/>
      <c r="C58" s="32">
        <v>45</v>
      </c>
      <c r="D58" s="33"/>
      <c r="E58" s="33">
        <v>438291.34</v>
      </c>
      <c r="F58" s="33">
        <f t="shared" si="0"/>
        <v>58171.257548609727</v>
      </c>
      <c r="G58" s="34">
        <v>407661.59</v>
      </c>
      <c r="H58" s="78">
        <f t="shared" si="1"/>
        <v>54105.991107571834</v>
      </c>
      <c r="I58" s="35">
        <v>0</v>
      </c>
      <c r="J58" s="80">
        <f t="shared" si="2"/>
        <v>0</v>
      </c>
      <c r="K58" s="35">
        <f t="shared" si="3"/>
        <v>407661.59</v>
      </c>
      <c r="L58" s="36">
        <f t="shared" si="4"/>
        <v>54105.991107571834</v>
      </c>
      <c r="M58" s="83">
        <v>54105.991107571834</v>
      </c>
      <c r="N58" s="37">
        <f t="shared" si="7"/>
        <v>413776.51384999999</v>
      </c>
      <c r="O58" s="38">
        <v>0</v>
      </c>
      <c r="P58" s="39">
        <f t="shared" si="5"/>
        <v>54105.991107571834</v>
      </c>
      <c r="Q58" s="40">
        <v>54105.991107571834</v>
      </c>
      <c r="R58" s="128">
        <v>0</v>
      </c>
      <c r="S58" s="31"/>
      <c r="T58" s="89">
        <f t="shared" si="6"/>
        <v>54105.991107571834</v>
      </c>
    </row>
    <row r="59" spans="1:20" ht="15.75" x14ac:dyDescent="0.25">
      <c r="A59" s="134" t="s">
        <v>156</v>
      </c>
      <c r="B59" s="139" t="s">
        <v>157</v>
      </c>
      <c r="C59" s="32">
        <v>11</v>
      </c>
      <c r="D59" s="33"/>
      <c r="E59" s="33">
        <v>0</v>
      </c>
      <c r="F59" s="33">
        <f t="shared" si="0"/>
        <v>0</v>
      </c>
      <c r="G59" s="34"/>
      <c r="H59" s="78">
        <f t="shared" si="1"/>
        <v>0</v>
      </c>
      <c r="I59" s="35">
        <v>0</v>
      </c>
      <c r="J59" s="80">
        <f t="shared" si="2"/>
        <v>0</v>
      </c>
      <c r="K59" s="35">
        <f t="shared" si="3"/>
        <v>0</v>
      </c>
      <c r="L59" s="36">
        <f t="shared" si="4"/>
        <v>0</v>
      </c>
      <c r="M59" s="83">
        <v>0</v>
      </c>
      <c r="N59" s="37"/>
      <c r="O59" s="38">
        <v>0</v>
      </c>
      <c r="P59" s="39">
        <f t="shared" si="5"/>
        <v>0</v>
      </c>
      <c r="Q59" s="40">
        <v>0</v>
      </c>
      <c r="R59" s="128">
        <v>0</v>
      </c>
      <c r="S59" s="31"/>
      <c r="T59" s="89">
        <f t="shared" si="6"/>
        <v>0</v>
      </c>
    </row>
    <row r="60" spans="1:20" ht="15.75" x14ac:dyDescent="0.25">
      <c r="A60" s="134"/>
      <c r="B60" s="139"/>
      <c r="C60" s="32">
        <v>45</v>
      </c>
      <c r="D60" s="33"/>
      <c r="E60" s="33">
        <v>2260712.9900000002</v>
      </c>
      <c r="F60" s="33">
        <f t="shared" si="0"/>
        <v>300048.17705222644</v>
      </c>
      <c r="G60" s="34">
        <v>779888.81</v>
      </c>
      <c r="H60" s="78">
        <f t="shared" si="1"/>
        <v>103509.03311434069</v>
      </c>
      <c r="I60" s="35">
        <v>0</v>
      </c>
      <c r="J60" s="80">
        <f t="shared" si="2"/>
        <v>0</v>
      </c>
      <c r="K60" s="35">
        <f t="shared" si="3"/>
        <v>779888.81</v>
      </c>
      <c r="L60" s="36">
        <f t="shared" si="4"/>
        <v>103509.03311434069</v>
      </c>
      <c r="M60" s="83">
        <v>103509.03311434069</v>
      </c>
      <c r="N60" s="37">
        <f t="shared" si="7"/>
        <v>791587.14214999997</v>
      </c>
      <c r="O60" s="38">
        <v>0</v>
      </c>
      <c r="P60" s="39">
        <f t="shared" si="5"/>
        <v>103509.03311434069</v>
      </c>
      <c r="Q60" s="40">
        <v>103509.03311434069</v>
      </c>
      <c r="R60" s="128">
        <v>0</v>
      </c>
      <c r="S60" s="31"/>
      <c r="T60" s="89">
        <f t="shared" si="6"/>
        <v>103509.03311434069</v>
      </c>
    </row>
    <row r="61" spans="1:20" ht="15.75" x14ac:dyDescent="0.25">
      <c r="A61" s="134" t="s">
        <v>158</v>
      </c>
      <c r="B61" s="139" t="s">
        <v>159</v>
      </c>
      <c r="C61" s="32">
        <v>11</v>
      </c>
      <c r="D61" s="43"/>
      <c r="E61" s="43"/>
      <c r="F61" s="33">
        <f t="shared" si="0"/>
        <v>0</v>
      </c>
      <c r="G61" s="34"/>
      <c r="H61" s="78"/>
      <c r="I61" s="35"/>
      <c r="J61" s="80"/>
      <c r="K61" s="35"/>
      <c r="L61" s="36"/>
      <c r="M61" s="83"/>
      <c r="N61" s="37"/>
      <c r="O61" s="38"/>
      <c r="P61" s="39">
        <f t="shared" si="5"/>
        <v>0</v>
      </c>
      <c r="Q61" s="40"/>
      <c r="R61" s="31"/>
      <c r="S61" s="31"/>
      <c r="T61" s="89"/>
    </row>
    <row r="62" spans="1:20" ht="15.75" x14ac:dyDescent="0.25">
      <c r="A62" s="134"/>
      <c r="B62" s="139"/>
      <c r="C62" s="32">
        <v>45</v>
      </c>
      <c r="D62" s="44"/>
      <c r="E62" s="44"/>
      <c r="F62" s="33">
        <f t="shared" si="0"/>
        <v>0</v>
      </c>
      <c r="G62" s="34"/>
      <c r="H62" s="78"/>
      <c r="I62" s="35"/>
      <c r="J62" s="80"/>
      <c r="K62" s="35"/>
      <c r="L62" s="36"/>
      <c r="M62" s="83"/>
      <c r="N62" s="37">
        <f t="shared" si="7"/>
        <v>0</v>
      </c>
      <c r="O62" s="38"/>
      <c r="P62" s="39">
        <f t="shared" si="5"/>
        <v>0</v>
      </c>
      <c r="Q62" s="40"/>
      <c r="R62" s="31"/>
      <c r="S62" s="31"/>
      <c r="T62" s="89"/>
    </row>
    <row r="63" spans="1:20" ht="15.75" x14ac:dyDescent="0.25">
      <c r="A63" s="134" t="s">
        <v>160</v>
      </c>
      <c r="B63" s="135" t="s">
        <v>161</v>
      </c>
      <c r="C63" s="32">
        <v>11</v>
      </c>
      <c r="D63" s="44"/>
      <c r="E63" s="44"/>
      <c r="F63" s="33">
        <f t="shared" si="0"/>
        <v>0</v>
      </c>
      <c r="G63" s="34"/>
      <c r="H63" s="78"/>
      <c r="I63" s="35"/>
      <c r="J63" s="80"/>
      <c r="K63" s="35"/>
      <c r="L63" s="36"/>
      <c r="M63" s="83"/>
      <c r="N63" s="37"/>
      <c r="O63" s="38"/>
      <c r="P63" s="39">
        <f t="shared" si="5"/>
        <v>0</v>
      </c>
      <c r="Q63" s="40"/>
      <c r="R63" s="31"/>
      <c r="S63" s="31"/>
      <c r="T63" s="89"/>
    </row>
    <row r="64" spans="1:20" ht="16.5" thickBot="1" x14ac:dyDescent="0.3">
      <c r="A64" s="142"/>
      <c r="B64" s="143"/>
      <c r="C64" s="65">
        <v>45</v>
      </c>
      <c r="D64" s="45"/>
      <c r="E64" s="45"/>
      <c r="F64" s="76">
        <f t="shared" si="0"/>
        <v>0</v>
      </c>
      <c r="G64" s="46"/>
      <c r="H64" s="47"/>
      <c r="I64" s="47"/>
      <c r="J64" s="47"/>
      <c r="K64" s="87"/>
      <c r="L64" s="48"/>
      <c r="M64" s="85"/>
      <c r="N64" s="49">
        <f>SUM(G64*1.015)</f>
        <v>0</v>
      </c>
      <c r="O64" s="50"/>
      <c r="P64" s="51">
        <f t="shared" si="5"/>
        <v>0</v>
      </c>
      <c r="Q64" s="52"/>
      <c r="R64" s="53"/>
      <c r="S64" s="53"/>
      <c r="T64" s="90"/>
    </row>
    <row r="65" spans="1:20" ht="15.75" x14ac:dyDescent="0.25">
      <c r="A65" s="54"/>
      <c r="B65" s="55"/>
      <c r="C65" s="56"/>
      <c r="D65" s="57"/>
      <c r="E65" s="57"/>
      <c r="F65" s="57"/>
      <c r="G65" s="57"/>
      <c r="H65" s="57"/>
      <c r="I65" s="58"/>
      <c r="J65" s="58"/>
      <c r="K65" s="88"/>
      <c r="L65" s="58"/>
      <c r="M65" s="58"/>
      <c r="N65" s="58"/>
      <c r="O65" s="58"/>
      <c r="P65" s="58"/>
      <c r="Q65" s="59"/>
      <c r="R65" s="59"/>
      <c r="S65" s="59"/>
      <c r="T65" s="59"/>
    </row>
    <row r="66" spans="1:20" ht="15.75" x14ac:dyDescent="0.25">
      <c r="C66" s="60"/>
      <c r="D66" s="57"/>
      <c r="E66" s="57"/>
      <c r="F66" s="57"/>
      <c r="G66" s="57"/>
      <c r="H66" s="57"/>
    </row>
    <row r="67" spans="1:20" x14ac:dyDescent="0.25">
      <c r="B67" s="2" t="s">
        <v>162</v>
      </c>
      <c r="I67" s="1"/>
      <c r="J67" s="1"/>
    </row>
    <row r="68" spans="1:20" x14ac:dyDescent="0.25">
      <c r="B68" t="s">
        <v>163</v>
      </c>
      <c r="I68" s="1"/>
      <c r="J68" s="1"/>
    </row>
  </sheetData>
  <mergeCells count="61"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G5:L5"/>
    <mergeCell ref="M5:P5"/>
    <mergeCell ref="Q5:T5"/>
    <mergeCell ref="A7:A8"/>
    <mergeCell ref="B7:B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C9" sqref="C9"/>
    </sheetView>
  </sheetViews>
  <sheetFormatPr defaultRowHeight="15" x14ac:dyDescent="0.25"/>
  <cols>
    <col min="1" max="1" width="3.28515625" customWidth="1"/>
    <col min="2" max="2" width="34.28515625" customWidth="1"/>
    <col min="3" max="3" width="6.28515625" customWidth="1"/>
    <col min="4" max="4" width="12.5703125" customWidth="1"/>
    <col min="5" max="5" width="14.42578125" customWidth="1"/>
    <col min="6" max="6" width="16" customWidth="1"/>
    <col min="7" max="8" width="15" customWidth="1"/>
    <col min="9" max="9" width="14.42578125" customWidth="1"/>
    <col min="10" max="10" width="15.42578125" customWidth="1"/>
    <col min="11" max="11" width="16.5703125" customWidth="1"/>
    <col min="12" max="12" width="18.5703125" customWidth="1"/>
    <col min="13" max="13" width="14.42578125" customWidth="1"/>
    <col min="14" max="14" width="0" hidden="1" customWidth="1"/>
    <col min="15" max="15" width="13.42578125" customWidth="1"/>
    <col min="16" max="16" width="16.5703125" customWidth="1"/>
    <col min="17" max="17" width="15" customWidth="1"/>
    <col min="18" max="18" width="13.28515625" customWidth="1"/>
    <col min="19" max="19" width="0" hidden="1" customWidth="1"/>
    <col min="20" max="20" width="14.7109375" customWidth="1"/>
  </cols>
  <sheetData>
    <row r="1" spans="1:20" x14ac:dyDescent="0.25">
      <c r="A1" t="s">
        <v>164</v>
      </c>
    </row>
    <row r="2" spans="1:20" ht="15.75" x14ac:dyDescent="0.25">
      <c r="A2" s="6" t="s">
        <v>88</v>
      </c>
      <c r="B2" s="6"/>
    </row>
    <row r="3" spans="1:20" ht="15.75" x14ac:dyDescent="0.25">
      <c r="A3" s="6" t="s">
        <v>190</v>
      </c>
    </row>
    <row r="4" spans="1:20" ht="15.75" thickBot="1" x14ac:dyDescent="0.3"/>
    <row r="5" spans="1:20" ht="16.5" thickBot="1" x14ac:dyDescent="0.3">
      <c r="A5" s="27"/>
      <c r="B5" s="27"/>
      <c r="C5" s="27"/>
      <c r="D5" s="103"/>
      <c r="G5" s="136" t="s">
        <v>85</v>
      </c>
      <c r="H5" s="137"/>
      <c r="I5" s="137"/>
      <c r="J5" s="137"/>
      <c r="K5" s="137"/>
      <c r="L5" s="138"/>
      <c r="M5" s="136" t="s">
        <v>188</v>
      </c>
      <c r="N5" s="137"/>
      <c r="O5" s="137"/>
      <c r="P5" s="137"/>
      <c r="Q5" s="136" t="s">
        <v>189</v>
      </c>
      <c r="R5" s="137"/>
      <c r="S5" s="137"/>
      <c r="T5" s="138"/>
    </row>
    <row r="6" spans="1:20" ht="31.5" x14ac:dyDescent="0.25">
      <c r="A6" s="28" t="s">
        <v>98</v>
      </c>
      <c r="B6" s="29" t="s">
        <v>5</v>
      </c>
      <c r="C6" s="29" t="s">
        <v>99</v>
      </c>
      <c r="D6" s="30" t="s">
        <v>86</v>
      </c>
      <c r="E6" s="30" t="s">
        <v>89</v>
      </c>
      <c r="F6" s="30" t="s">
        <v>90</v>
      </c>
      <c r="G6" s="71" t="s">
        <v>192</v>
      </c>
      <c r="H6" s="77" t="s">
        <v>194</v>
      </c>
      <c r="I6" s="72" t="s">
        <v>193</v>
      </c>
      <c r="J6" s="79" t="s">
        <v>195</v>
      </c>
      <c r="K6" s="81" t="s">
        <v>93</v>
      </c>
      <c r="L6" s="86" t="s">
        <v>94</v>
      </c>
      <c r="M6" s="82" t="s">
        <v>100</v>
      </c>
      <c r="N6" s="74" t="s">
        <v>102</v>
      </c>
      <c r="O6" s="73" t="s">
        <v>103</v>
      </c>
      <c r="P6" s="75" t="s">
        <v>96</v>
      </c>
      <c r="Q6" s="68" t="s">
        <v>100</v>
      </c>
      <c r="R6" s="69" t="s">
        <v>101</v>
      </c>
      <c r="S6" s="70" t="s">
        <v>101</v>
      </c>
      <c r="T6" s="93" t="s">
        <v>191</v>
      </c>
    </row>
    <row r="7" spans="1:20" ht="15.75" x14ac:dyDescent="0.25">
      <c r="A7" s="134" t="s">
        <v>104</v>
      </c>
      <c r="B7" s="139" t="s">
        <v>165</v>
      </c>
      <c r="C7" s="32">
        <v>11</v>
      </c>
      <c r="D7" s="61"/>
      <c r="E7" s="61">
        <v>0</v>
      </c>
      <c r="F7" s="61">
        <f>E7/7.5345</f>
        <v>0</v>
      </c>
      <c r="G7" s="34"/>
      <c r="H7" s="78">
        <f>G7/7.5345</f>
        <v>0</v>
      </c>
      <c r="I7" s="35">
        <v>0</v>
      </c>
      <c r="J7" s="80">
        <f>I7/7.5345</f>
        <v>0</v>
      </c>
      <c r="K7" s="35">
        <f>G7+I7</f>
        <v>0</v>
      </c>
      <c r="L7" s="36">
        <f>K7/7.5345</f>
        <v>0</v>
      </c>
      <c r="M7" s="83">
        <v>0</v>
      </c>
      <c r="N7" s="37"/>
      <c r="O7" s="38">
        <v>0</v>
      </c>
      <c r="P7" s="39">
        <f>SUM(M7,O7)</f>
        <v>0</v>
      </c>
      <c r="Q7" s="127">
        <v>0</v>
      </c>
      <c r="R7" s="128">
        <v>0</v>
      </c>
      <c r="S7" s="31"/>
      <c r="T7" s="94">
        <f>SUM(Q7,R7)</f>
        <v>0</v>
      </c>
    </row>
    <row r="8" spans="1:20" ht="15.75" x14ac:dyDescent="0.25">
      <c r="A8" s="134"/>
      <c r="B8" s="139"/>
      <c r="C8" s="32">
        <v>45</v>
      </c>
      <c r="D8" s="62"/>
      <c r="E8" s="62">
        <v>1162102.6599999999</v>
      </c>
      <c r="F8" s="61">
        <f t="shared" ref="F8:F46" si="0">E8/7.5345</f>
        <v>154237.52870130731</v>
      </c>
      <c r="G8" s="34">
        <v>1162102.6599999999</v>
      </c>
      <c r="H8" s="78">
        <f t="shared" ref="H8:H48" si="1">G8/7.5345</f>
        <v>154237.52870130731</v>
      </c>
      <c r="I8" s="35">
        <v>0</v>
      </c>
      <c r="J8" s="80">
        <f t="shared" ref="J8:J48" si="2">I8/7.5345</f>
        <v>0</v>
      </c>
      <c r="K8" s="35">
        <f t="shared" ref="K8:K48" si="3">G8+I8</f>
        <v>1162102.6599999999</v>
      </c>
      <c r="L8" s="36">
        <f t="shared" ref="L8:L48" si="4">K8/7.5345</f>
        <v>154237.52870130731</v>
      </c>
      <c r="M8" s="83">
        <v>154237.52870130731</v>
      </c>
      <c r="N8" s="37">
        <f>SUM(G8*1.015)</f>
        <v>1179534.1998999999</v>
      </c>
      <c r="O8" s="38">
        <v>0</v>
      </c>
      <c r="P8" s="39">
        <f t="shared" ref="P8:P48" si="5">SUM(M8,O8)</f>
        <v>154237.52870130731</v>
      </c>
      <c r="Q8" s="40">
        <v>154237.52870130731</v>
      </c>
      <c r="R8" s="128">
        <v>0</v>
      </c>
      <c r="S8" s="31"/>
      <c r="T8" s="94">
        <f t="shared" ref="T8:T48" si="6">SUM(Q8,R8)</f>
        <v>154237.52870130731</v>
      </c>
    </row>
    <row r="9" spans="1:20" ht="15.75" x14ac:dyDescent="0.25">
      <c r="A9" s="134" t="s">
        <v>106</v>
      </c>
      <c r="B9" s="139" t="s">
        <v>166</v>
      </c>
      <c r="C9" s="32">
        <v>11</v>
      </c>
      <c r="D9" s="62"/>
      <c r="E9" s="62">
        <v>0</v>
      </c>
      <c r="F9" s="61">
        <f t="shared" si="0"/>
        <v>0</v>
      </c>
      <c r="G9" s="34"/>
      <c r="H9" s="78">
        <f t="shared" si="1"/>
        <v>0</v>
      </c>
      <c r="I9" s="35">
        <v>0</v>
      </c>
      <c r="J9" s="80">
        <f t="shared" si="2"/>
        <v>0</v>
      </c>
      <c r="K9" s="35">
        <f t="shared" si="3"/>
        <v>0</v>
      </c>
      <c r="L9" s="36">
        <f t="shared" si="4"/>
        <v>0</v>
      </c>
      <c r="M9" s="83">
        <v>0</v>
      </c>
      <c r="N9" s="37"/>
      <c r="O9" s="38">
        <v>0</v>
      </c>
      <c r="P9" s="39">
        <f t="shared" si="5"/>
        <v>0</v>
      </c>
      <c r="Q9" s="40">
        <v>0</v>
      </c>
      <c r="R9" s="128">
        <v>0</v>
      </c>
      <c r="S9" s="31"/>
      <c r="T9" s="94">
        <f t="shared" si="6"/>
        <v>0</v>
      </c>
    </row>
    <row r="10" spans="1:20" ht="15.75" x14ac:dyDescent="0.25">
      <c r="A10" s="134"/>
      <c r="B10" s="139"/>
      <c r="C10" s="32">
        <v>45</v>
      </c>
      <c r="D10" s="62"/>
      <c r="E10" s="62">
        <v>1354316.1</v>
      </c>
      <c r="F10" s="61">
        <f t="shared" si="0"/>
        <v>179748.63627314355</v>
      </c>
      <c r="G10" s="34">
        <v>1354316.1</v>
      </c>
      <c r="H10" s="78">
        <f t="shared" si="1"/>
        <v>179748.63627314355</v>
      </c>
      <c r="I10" s="35">
        <v>0</v>
      </c>
      <c r="J10" s="80">
        <f t="shared" si="2"/>
        <v>0</v>
      </c>
      <c r="K10" s="35">
        <f t="shared" si="3"/>
        <v>1354316.1</v>
      </c>
      <c r="L10" s="36">
        <f t="shared" si="4"/>
        <v>179748.63627314355</v>
      </c>
      <c r="M10" s="83">
        <v>179748.63627314355</v>
      </c>
      <c r="N10" s="37">
        <f t="shared" ref="N10:N52" si="7">SUM(G10*1.015)</f>
        <v>1374630.8414999999</v>
      </c>
      <c r="O10" s="38">
        <v>0</v>
      </c>
      <c r="P10" s="39">
        <f t="shared" si="5"/>
        <v>179748.63627314355</v>
      </c>
      <c r="Q10" s="40">
        <v>179748.63627314355</v>
      </c>
      <c r="R10" s="128">
        <v>0</v>
      </c>
      <c r="S10" s="31"/>
      <c r="T10" s="94">
        <f t="shared" si="6"/>
        <v>179748.63627314355</v>
      </c>
    </row>
    <row r="11" spans="1:20" ht="15.75" x14ac:dyDescent="0.25">
      <c r="A11" s="134" t="s">
        <v>108</v>
      </c>
      <c r="B11" s="139" t="s">
        <v>167</v>
      </c>
      <c r="C11" s="32">
        <v>11</v>
      </c>
      <c r="D11" s="62"/>
      <c r="E11" s="62">
        <v>0</v>
      </c>
      <c r="F11" s="61">
        <f t="shared" si="0"/>
        <v>0</v>
      </c>
      <c r="G11" s="34"/>
      <c r="H11" s="78">
        <f t="shared" si="1"/>
        <v>0</v>
      </c>
      <c r="I11" s="35">
        <v>0</v>
      </c>
      <c r="J11" s="80">
        <f t="shared" si="2"/>
        <v>0</v>
      </c>
      <c r="K11" s="35">
        <f t="shared" si="3"/>
        <v>0</v>
      </c>
      <c r="L11" s="36">
        <f t="shared" si="4"/>
        <v>0</v>
      </c>
      <c r="M11" s="83">
        <v>0</v>
      </c>
      <c r="N11" s="37"/>
      <c r="O11" s="38">
        <v>0</v>
      </c>
      <c r="P11" s="39">
        <f t="shared" si="5"/>
        <v>0</v>
      </c>
      <c r="Q11" s="40">
        <v>0</v>
      </c>
      <c r="R11" s="128">
        <v>0</v>
      </c>
      <c r="S11" s="31"/>
      <c r="T11" s="94">
        <f t="shared" si="6"/>
        <v>0</v>
      </c>
    </row>
    <row r="12" spans="1:20" ht="15.75" x14ac:dyDescent="0.25">
      <c r="A12" s="134"/>
      <c r="B12" s="139"/>
      <c r="C12" s="32">
        <v>45</v>
      </c>
      <c r="D12" s="62"/>
      <c r="E12" s="62">
        <v>383371.79</v>
      </c>
      <c r="F12" s="61">
        <f t="shared" si="0"/>
        <v>50882.180635742247</v>
      </c>
      <c r="G12" s="34">
        <v>383371.79</v>
      </c>
      <c r="H12" s="78">
        <f t="shared" si="1"/>
        <v>50882.180635742247</v>
      </c>
      <c r="I12" s="35">
        <v>0</v>
      </c>
      <c r="J12" s="80">
        <f t="shared" si="2"/>
        <v>0</v>
      </c>
      <c r="K12" s="35">
        <f t="shared" si="3"/>
        <v>383371.79</v>
      </c>
      <c r="L12" s="36">
        <f t="shared" si="4"/>
        <v>50882.180635742247</v>
      </c>
      <c r="M12" s="83">
        <v>50882.180635742247</v>
      </c>
      <c r="N12" s="37">
        <f t="shared" si="7"/>
        <v>389122.36684999993</v>
      </c>
      <c r="O12" s="38">
        <v>0</v>
      </c>
      <c r="P12" s="39">
        <f t="shared" si="5"/>
        <v>50882.180635742247</v>
      </c>
      <c r="Q12" s="40">
        <v>50882.180635742247</v>
      </c>
      <c r="R12" s="128">
        <v>0</v>
      </c>
      <c r="S12" s="31"/>
      <c r="T12" s="94">
        <f t="shared" si="6"/>
        <v>50882.180635742247</v>
      </c>
    </row>
    <row r="13" spans="1:20" ht="15.75" x14ac:dyDescent="0.25">
      <c r="A13" s="134" t="s">
        <v>110</v>
      </c>
      <c r="B13" s="135" t="s">
        <v>168</v>
      </c>
      <c r="C13" s="32">
        <v>11</v>
      </c>
      <c r="D13" s="62"/>
      <c r="E13" s="62">
        <v>0</v>
      </c>
      <c r="F13" s="61">
        <f t="shared" si="0"/>
        <v>0</v>
      </c>
      <c r="G13" s="34"/>
      <c r="H13" s="78">
        <f t="shared" si="1"/>
        <v>0</v>
      </c>
      <c r="I13" s="35">
        <v>0</v>
      </c>
      <c r="J13" s="80">
        <f t="shared" si="2"/>
        <v>0</v>
      </c>
      <c r="K13" s="35">
        <f t="shared" si="3"/>
        <v>0</v>
      </c>
      <c r="L13" s="36">
        <f t="shared" si="4"/>
        <v>0</v>
      </c>
      <c r="M13" s="83">
        <v>0</v>
      </c>
      <c r="N13" s="37"/>
      <c r="O13" s="38">
        <v>0</v>
      </c>
      <c r="P13" s="39">
        <f t="shared" si="5"/>
        <v>0</v>
      </c>
      <c r="Q13" s="40">
        <v>0</v>
      </c>
      <c r="R13" s="128">
        <v>0</v>
      </c>
      <c r="S13" s="31"/>
      <c r="T13" s="94">
        <f t="shared" si="6"/>
        <v>0</v>
      </c>
    </row>
    <row r="14" spans="1:20" ht="15.75" x14ac:dyDescent="0.25">
      <c r="A14" s="134"/>
      <c r="B14" s="135"/>
      <c r="C14" s="32">
        <v>45</v>
      </c>
      <c r="D14" s="62"/>
      <c r="E14" s="62">
        <v>861142.06</v>
      </c>
      <c r="F14" s="61">
        <f t="shared" si="0"/>
        <v>114293.19264715642</v>
      </c>
      <c r="G14" s="34">
        <v>861142.06</v>
      </c>
      <c r="H14" s="78">
        <f t="shared" si="1"/>
        <v>114293.19264715642</v>
      </c>
      <c r="I14" s="35">
        <v>0</v>
      </c>
      <c r="J14" s="80">
        <f t="shared" si="2"/>
        <v>0</v>
      </c>
      <c r="K14" s="35">
        <f t="shared" si="3"/>
        <v>861142.06</v>
      </c>
      <c r="L14" s="36">
        <f t="shared" si="4"/>
        <v>114293.19264715642</v>
      </c>
      <c r="M14" s="83">
        <v>114293.19264715642</v>
      </c>
      <c r="N14" s="37">
        <f t="shared" si="7"/>
        <v>874059.19089999993</v>
      </c>
      <c r="O14" s="38">
        <v>0</v>
      </c>
      <c r="P14" s="39">
        <f t="shared" si="5"/>
        <v>114293.19264715642</v>
      </c>
      <c r="Q14" s="40">
        <v>114293.19264715642</v>
      </c>
      <c r="R14" s="128">
        <v>0</v>
      </c>
      <c r="S14" s="31"/>
      <c r="T14" s="94">
        <f t="shared" si="6"/>
        <v>114293.19264715642</v>
      </c>
    </row>
    <row r="15" spans="1:20" ht="15.75" x14ac:dyDescent="0.25">
      <c r="A15" s="134" t="s">
        <v>112</v>
      </c>
      <c r="B15" s="139" t="s">
        <v>169</v>
      </c>
      <c r="C15" s="32">
        <v>11</v>
      </c>
      <c r="D15" s="63"/>
      <c r="E15" s="63">
        <v>0</v>
      </c>
      <c r="F15" s="61">
        <f t="shared" si="0"/>
        <v>0</v>
      </c>
      <c r="G15" s="34"/>
      <c r="H15" s="78">
        <f t="shared" si="1"/>
        <v>0</v>
      </c>
      <c r="I15" s="35">
        <v>0</v>
      </c>
      <c r="J15" s="80">
        <f t="shared" si="2"/>
        <v>0</v>
      </c>
      <c r="K15" s="35">
        <f t="shared" si="3"/>
        <v>0</v>
      </c>
      <c r="L15" s="36">
        <f t="shared" si="4"/>
        <v>0</v>
      </c>
      <c r="M15" s="83">
        <v>0</v>
      </c>
      <c r="N15" s="37"/>
      <c r="O15" s="38">
        <v>0</v>
      </c>
      <c r="P15" s="39">
        <f t="shared" si="5"/>
        <v>0</v>
      </c>
      <c r="Q15" s="40">
        <v>0</v>
      </c>
      <c r="R15" s="128">
        <v>0</v>
      </c>
      <c r="S15" s="31"/>
      <c r="T15" s="94">
        <f t="shared" si="6"/>
        <v>0</v>
      </c>
    </row>
    <row r="16" spans="1:20" ht="15.75" x14ac:dyDescent="0.25">
      <c r="A16" s="134"/>
      <c r="B16" s="139"/>
      <c r="C16" s="32">
        <v>45</v>
      </c>
      <c r="D16" s="62"/>
      <c r="E16" s="62">
        <v>603429.64</v>
      </c>
      <c r="F16" s="61">
        <f t="shared" si="0"/>
        <v>80088.87650142677</v>
      </c>
      <c r="G16" s="34">
        <v>603429.64</v>
      </c>
      <c r="H16" s="78">
        <f t="shared" si="1"/>
        <v>80088.87650142677</v>
      </c>
      <c r="I16" s="35">
        <v>0</v>
      </c>
      <c r="J16" s="80">
        <f t="shared" si="2"/>
        <v>0</v>
      </c>
      <c r="K16" s="35">
        <f t="shared" si="3"/>
        <v>603429.64</v>
      </c>
      <c r="L16" s="36">
        <f t="shared" si="4"/>
        <v>80088.87650142677</v>
      </c>
      <c r="M16" s="83">
        <v>80088.87650142677</v>
      </c>
      <c r="N16" s="37">
        <f t="shared" si="7"/>
        <v>612481.08459999994</v>
      </c>
      <c r="O16" s="38">
        <v>0</v>
      </c>
      <c r="P16" s="39">
        <f t="shared" si="5"/>
        <v>80088.87650142677</v>
      </c>
      <c r="Q16" s="40">
        <v>80088.87650142677</v>
      </c>
      <c r="R16" s="128">
        <v>0</v>
      </c>
      <c r="S16" s="31"/>
      <c r="T16" s="94">
        <f t="shared" si="6"/>
        <v>80088.87650142677</v>
      </c>
    </row>
    <row r="17" spans="1:20" ht="15.75" x14ac:dyDescent="0.25">
      <c r="A17" s="134" t="s">
        <v>114</v>
      </c>
      <c r="B17" s="139" t="s">
        <v>170</v>
      </c>
      <c r="C17" s="32">
        <v>11</v>
      </c>
      <c r="D17" s="62"/>
      <c r="E17" s="62">
        <v>0</v>
      </c>
      <c r="F17" s="61">
        <f t="shared" si="0"/>
        <v>0</v>
      </c>
      <c r="G17" s="34"/>
      <c r="H17" s="78">
        <f t="shared" si="1"/>
        <v>0</v>
      </c>
      <c r="I17" s="35">
        <v>0</v>
      </c>
      <c r="J17" s="80">
        <f t="shared" si="2"/>
        <v>0</v>
      </c>
      <c r="K17" s="35">
        <f t="shared" si="3"/>
        <v>0</v>
      </c>
      <c r="L17" s="36">
        <f t="shared" si="4"/>
        <v>0</v>
      </c>
      <c r="M17" s="83">
        <v>0</v>
      </c>
      <c r="N17" s="37"/>
      <c r="O17" s="38">
        <v>0</v>
      </c>
      <c r="P17" s="39">
        <f t="shared" si="5"/>
        <v>0</v>
      </c>
      <c r="Q17" s="40">
        <v>0</v>
      </c>
      <c r="R17" s="128">
        <v>0</v>
      </c>
      <c r="S17" s="31"/>
      <c r="T17" s="94">
        <f t="shared" si="6"/>
        <v>0</v>
      </c>
    </row>
    <row r="18" spans="1:20" ht="15.75" x14ac:dyDescent="0.25">
      <c r="A18" s="134"/>
      <c r="B18" s="139"/>
      <c r="C18" s="32">
        <v>45</v>
      </c>
      <c r="D18" s="62"/>
      <c r="E18" s="62">
        <v>563096.34</v>
      </c>
      <c r="F18" s="61">
        <f t="shared" si="0"/>
        <v>74735.727652797126</v>
      </c>
      <c r="G18" s="34">
        <v>563096.34</v>
      </c>
      <c r="H18" s="78">
        <f t="shared" si="1"/>
        <v>74735.727652797126</v>
      </c>
      <c r="I18" s="35">
        <v>0</v>
      </c>
      <c r="J18" s="80">
        <f t="shared" si="2"/>
        <v>0</v>
      </c>
      <c r="K18" s="35">
        <f t="shared" si="3"/>
        <v>563096.34</v>
      </c>
      <c r="L18" s="36">
        <f t="shared" si="4"/>
        <v>74735.727652797126</v>
      </c>
      <c r="M18" s="83">
        <v>74735.727652797126</v>
      </c>
      <c r="N18" s="37">
        <f t="shared" si="7"/>
        <v>571542.78509999986</v>
      </c>
      <c r="O18" s="38">
        <v>0</v>
      </c>
      <c r="P18" s="39">
        <f t="shared" si="5"/>
        <v>74735.727652797126</v>
      </c>
      <c r="Q18" s="40">
        <v>74735.727652797126</v>
      </c>
      <c r="R18" s="128">
        <v>0</v>
      </c>
      <c r="S18" s="31"/>
      <c r="T18" s="94">
        <f t="shared" si="6"/>
        <v>74735.727652797126</v>
      </c>
    </row>
    <row r="19" spans="1:20" ht="15.75" x14ac:dyDescent="0.25">
      <c r="A19" s="134" t="s">
        <v>116</v>
      </c>
      <c r="B19" s="139" t="s">
        <v>171</v>
      </c>
      <c r="C19" s="32">
        <v>11</v>
      </c>
      <c r="D19" s="62"/>
      <c r="E19" s="62">
        <v>0</v>
      </c>
      <c r="F19" s="61">
        <f t="shared" si="0"/>
        <v>0</v>
      </c>
      <c r="G19" s="34"/>
      <c r="H19" s="78">
        <f t="shared" si="1"/>
        <v>0</v>
      </c>
      <c r="I19" s="35">
        <v>0</v>
      </c>
      <c r="J19" s="80">
        <f t="shared" si="2"/>
        <v>0</v>
      </c>
      <c r="K19" s="35">
        <f t="shared" si="3"/>
        <v>0</v>
      </c>
      <c r="L19" s="36">
        <f t="shared" si="4"/>
        <v>0</v>
      </c>
      <c r="M19" s="83">
        <v>0</v>
      </c>
      <c r="N19" s="37"/>
      <c r="O19" s="38">
        <v>0</v>
      </c>
      <c r="P19" s="39">
        <f t="shared" si="5"/>
        <v>0</v>
      </c>
      <c r="Q19" s="40">
        <v>0</v>
      </c>
      <c r="R19" s="128">
        <v>0</v>
      </c>
      <c r="S19" s="31"/>
      <c r="T19" s="94">
        <f t="shared" si="6"/>
        <v>0</v>
      </c>
    </row>
    <row r="20" spans="1:20" ht="15.75" x14ac:dyDescent="0.25">
      <c r="A20" s="134"/>
      <c r="B20" s="139"/>
      <c r="C20" s="32">
        <v>45</v>
      </c>
      <c r="D20" s="63"/>
      <c r="E20" s="63">
        <v>850991.43</v>
      </c>
      <c r="F20" s="61">
        <f t="shared" si="0"/>
        <v>112945.97252637865</v>
      </c>
      <c r="G20" s="34">
        <v>850991.43</v>
      </c>
      <c r="H20" s="78">
        <f t="shared" si="1"/>
        <v>112945.97252637865</v>
      </c>
      <c r="I20" s="35">
        <v>0</v>
      </c>
      <c r="J20" s="80">
        <f t="shared" si="2"/>
        <v>0</v>
      </c>
      <c r="K20" s="35">
        <f t="shared" si="3"/>
        <v>850991.43</v>
      </c>
      <c r="L20" s="36">
        <f t="shared" si="4"/>
        <v>112945.97252637865</v>
      </c>
      <c r="M20" s="83">
        <v>112945.97252637865</v>
      </c>
      <c r="N20" s="37">
        <f t="shared" si="7"/>
        <v>863756.30144999991</v>
      </c>
      <c r="O20" s="38">
        <v>0</v>
      </c>
      <c r="P20" s="39">
        <f t="shared" si="5"/>
        <v>112945.97252637865</v>
      </c>
      <c r="Q20" s="40">
        <v>112945.97252637865</v>
      </c>
      <c r="R20" s="128">
        <v>0</v>
      </c>
      <c r="S20" s="31"/>
      <c r="T20" s="94">
        <f t="shared" si="6"/>
        <v>112945.97252637865</v>
      </c>
    </row>
    <row r="21" spans="1:20" ht="15.75" x14ac:dyDescent="0.25">
      <c r="A21" s="134" t="s">
        <v>118</v>
      </c>
      <c r="B21" s="135" t="s">
        <v>172</v>
      </c>
      <c r="C21" s="32">
        <v>11</v>
      </c>
      <c r="D21" s="62"/>
      <c r="E21" s="62">
        <v>0</v>
      </c>
      <c r="F21" s="61">
        <f t="shared" si="0"/>
        <v>0</v>
      </c>
      <c r="G21" s="34"/>
      <c r="H21" s="78">
        <f t="shared" si="1"/>
        <v>0</v>
      </c>
      <c r="I21" s="35">
        <v>0</v>
      </c>
      <c r="J21" s="80">
        <f t="shared" si="2"/>
        <v>0</v>
      </c>
      <c r="K21" s="35">
        <f t="shared" si="3"/>
        <v>0</v>
      </c>
      <c r="L21" s="36">
        <f t="shared" si="4"/>
        <v>0</v>
      </c>
      <c r="M21" s="83">
        <v>0</v>
      </c>
      <c r="N21" s="37"/>
      <c r="O21" s="38">
        <v>0</v>
      </c>
      <c r="P21" s="39">
        <f t="shared" si="5"/>
        <v>0</v>
      </c>
      <c r="Q21" s="40">
        <v>0</v>
      </c>
      <c r="R21" s="128">
        <v>0</v>
      </c>
      <c r="S21" s="31"/>
      <c r="T21" s="94">
        <f t="shared" si="6"/>
        <v>0</v>
      </c>
    </row>
    <row r="22" spans="1:20" ht="15.75" x14ac:dyDescent="0.25">
      <c r="A22" s="134"/>
      <c r="B22" s="135"/>
      <c r="C22" s="32">
        <v>45</v>
      </c>
      <c r="D22" s="63"/>
      <c r="E22" s="63">
        <v>1062243.81</v>
      </c>
      <c r="F22" s="61">
        <f t="shared" si="0"/>
        <v>140983.98168425245</v>
      </c>
      <c r="G22" s="34">
        <v>1062243.81</v>
      </c>
      <c r="H22" s="78">
        <f t="shared" si="1"/>
        <v>140983.98168425245</v>
      </c>
      <c r="I22" s="35">
        <v>0</v>
      </c>
      <c r="J22" s="80">
        <f t="shared" si="2"/>
        <v>0</v>
      </c>
      <c r="K22" s="35">
        <f t="shared" si="3"/>
        <v>1062243.81</v>
      </c>
      <c r="L22" s="36">
        <f t="shared" si="4"/>
        <v>140983.98168425245</v>
      </c>
      <c r="M22" s="83">
        <v>140983.98168425245</v>
      </c>
      <c r="N22" s="37">
        <f t="shared" si="7"/>
        <v>1078177.4671499999</v>
      </c>
      <c r="O22" s="38">
        <v>0</v>
      </c>
      <c r="P22" s="39">
        <f t="shared" si="5"/>
        <v>140983.98168425245</v>
      </c>
      <c r="Q22" s="40">
        <v>140983.98168425245</v>
      </c>
      <c r="R22" s="128">
        <v>0</v>
      </c>
      <c r="S22" s="31"/>
      <c r="T22" s="94">
        <f t="shared" si="6"/>
        <v>140983.98168425245</v>
      </c>
    </row>
    <row r="23" spans="1:20" ht="15.75" x14ac:dyDescent="0.25">
      <c r="A23" s="134" t="s">
        <v>120</v>
      </c>
      <c r="B23" s="139" t="s">
        <v>173</v>
      </c>
      <c r="C23" s="32">
        <v>11</v>
      </c>
      <c r="D23" s="62"/>
      <c r="E23" s="62">
        <v>0</v>
      </c>
      <c r="F23" s="61">
        <f t="shared" si="0"/>
        <v>0</v>
      </c>
      <c r="G23" s="34"/>
      <c r="H23" s="78">
        <f t="shared" si="1"/>
        <v>0</v>
      </c>
      <c r="I23" s="35">
        <v>0</v>
      </c>
      <c r="J23" s="80">
        <f t="shared" si="2"/>
        <v>0</v>
      </c>
      <c r="K23" s="35">
        <f t="shared" si="3"/>
        <v>0</v>
      </c>
      <c r="L23" s="36">
        <f t="shared" si="4"/>
        <v>0</v>
      </c>
      <c r="M23" s="83">
        <v>0</v>
      </c>
      <c r="N23" s="37"/>
      <c r="O23" s="38">
        <v>0</v>
      </c>
      <c r="P23" s="39">
        <f t="shared" si="5"/>
        <v>0</v>
      </c>
      <c r="Q23" s="40">
        <v>0</v>
      </c>
      <c r="R23" s="128">
        <v>0</v>
      </c>
      <c r="S23" s="31"/>
      <c r="T23" s="94">
        <f t="shared" si="6"/>
        <v>0</v>
      </c>
    </row>
    <row r="24" spans="1:20" ht="15.75" x14ac:dyDescent="0.25">
      <c r="A24" s="134"/>
      <c r="B24" s="139"/>
      <c r="C24" s="32">
        <v>45</v>
      </c>
      <c r="D24" s="62"/>
      <c r="E24" s="62">
        <v>704823.49</v>
      </c>
      <c r="F24" s="61">
        <f t="shared" si="0"/>
        <v>93546.15302939809</v>
      </c>
      <c r="G24" s="42">
        <v>704823.49</v>
      </c>
      <c r="H24" s="78">
        <f t="shared" si="1"/>
        <v>93546.15302939809</v>
      </c>
      <c r="I24" s="35">
        <v>0</v>
      </c>
      <c r="J24" s="80">
        <f t="shared" si="2"/>
        <v>0</v>
      </c>
      <c r="K24" s="35">
        <f t="shared" si="3"/>
        <v>704823.49</v>
      </c>
      <c r="L24" s="36">
        <f t="shared" si="4"/>
        <v>93546.15302939809</v>
      </c>
      <c r="M24" s="84">
        <v>93546.15302939809</v>
      </c>
      <c r="N24" s="37">
        <f t="shared" si="7"/>
        <v>715395.84234999993</v>
      </c>
      <c r="O24" s="38">
        <v>0</v>
      </c>
      <c r="P24" s="39">
        <f t="shared" si="5"/>
        <v>93546.15302939809</v>
      </c>
      <c r="Q24" s="40">
        <v>93546.15302939809</v>
      </c>
      <c r="R24" s="128">
        <v>0</v>
      </c>
      <c r="S24" s="31"/>
      <c r="T24" s="94">
        <f t="shared" si="6"/>
        <v>93546.15302939809</v>
      </c>
    </row>
    <row r="25" spans="1:20" ht="15.75" x14ac:dyDescent="0.25">
      <c r="A25" s="134" t="s">
        <v>122</v>
      </c>
      <c r="B25" s="144" t="s">
        <v>174</v>
      </c>
      <c r="C25" s="32">
        <v>11</v>
      </c>
      <c r="D25" s="62"/>
      <c r="E25" s="62">
        <v>15200</v>
      </c>
      <c r="F25" s="61">
        <f t="shared" si="0"/>
        <v>2017.386687902316</v>
      </c>
      <c r="G25" s="34"/>
      <c r="H25" s="78">
        <f t="shared" si="1"/>
        <v>0</v>
      </c>
      <c r="I25" s="35">
        <v>0</v>
      </c>
      <c r="J25" s="80">
        <f t="shared" si="2"/>
        <v>0</v>
      </c>
      <c r="K25" s="35">
        <f t="shared" si="3"/>
        <v>0</v>
      </c>
      <c r="L25" s="36">
        <f t="shared" si="4"/>
        <v>0</v>
      </c>
      <c r="M25" s="83">
        <v>0</v>
      </c>
      <c r="N25" s="37"/>
      <c r="O25" s="38">
        <v>0</v>
      </c>
      <c r="P25" s="39">
        <f t="shared" si="5"/>
        <v>0</v>
      </c>
      <c r="Q25" s="40">
        <v>0</v>
      </c>
      <c r="R25" s="128">
        <v>0</v>
      </c>
      <c r="S25" s="31"/>
      <c r="T25" s="94">
        <f t="shared" si="6"/>
        <v>0</v>
      </c>
    </row>
    <row r="26" spans="1:20" ht="15.75" x14ac:dyDescent="0.25">
      <c r="A26" s="134"/>
      <c r="B26" s="144"/>
      <c r="C26" s="32">
        <v>45</v>
      </c>
      <c r="D26" s="62"/>
      <c r="E26" s="62">
        <v>624758.05000000005</v>
      </c>
      <c r="F26" s="61">
        <f t="shared" si="0"/>
        <v>82919.642975645373</v>
      </c>
      <c r="G26" s="34">
        <v>582608.05000000005</v>
      </c>
      <c r="H26" s="78">
        <f t="shared" si="1"/>
        <v>77325.376600968884</v>
      </c>
      <c r="I26" s="35">
        <v>0</v>
      </c>
      <c r="J26" s="80">
        <f t="shared" si="2"/>
        <v>0</v>
      </c>
      <c r="K26" s="35">
        <f t="shared" si="3"/>
        <v>582608.05000000005</v>
      </c>
      <c r="L26" s="36">
        <f t="shared" si="4"/>
        <v>77325.376600968884</v>
      </c>
      <c r="M26" s="83">
        <v>77325.376600968884</v>
      </c>
      <c r="N26" s="37">
        <f t="shared" si="7"/>
        <v>591347.17075000005</v>
      </c>
      <c r="O26" s="38">
        <v>0</v>
      </c>
      <c r="P26" s="39">
        <f t="shared" si="5"/>
        <v>77325.376600968884</v>
      </c>
      <c r="Q26" s="40">
        <v>77325.376600968884</v>
      </c>
      <c r="R26" s="128">
        <v>0</v>
      </c>
      <c r="S26" s="31"/>
      <c r="T26" s="94">
        <f t="shared" si="6"/>
        <v>77325.376600968884</v>
      </c>
    </row>
    <row r="27" spans="1:20" ht="15.75" x14ac:dyDescent="0.25">
      <c r="A27" s="134" t="s">
        <v>124</v>
      </c>
      <c r="B27" s="135" t="s">
        <v>175</v>
      </c>
      <c r="C27" s="32">
        <v>11</v>
      </c>
      <c r="D27" s="62"/>
      <c r="E27" s="62">
        <v>1000000</v>
      </c>
      <c r="F27" s="61">
        <f t="shared" si="0"/>
        <v>132722.80841462605</v>
      </c>
      <c r="G27" s="34"/>
      <c r="H27" s="78">
        <f t="shared" si="1"/>
        <v>0</v>
      </c>
      <c r="I27" s="35">
        <v>0</v>
      </c>
      <c r="J27" s="80">
        <f t="shared" si="2"/>
        <v>0</v>
      </c>
      <c r="K27" s="35">
        <f t="shared" si="3"/>
        <v>0</v>
      </c>
      <c r="L27" s="36">
        <f t="shared" si="4"/>
        <v>0</v>
      </c>
      <c r="M27" s="83">
        <v>0</v>
      </c>
      <c r="N27" s="37"/>
      <c r="O27" s="38">
        <v>0</v>
      </c>
      <c r="P27" s="39">
        <f t="shared" si="5"/>
        <v>0</v>
      </c>
      <c r="Q27" s="40">
        <v>0</v>
      </c>
      <c r="R27" s="128">
        <v>0</v>
      </c>
      <c r="S27" s="31"/>
      <c r="T27" s="94">
        <f t="shared" si="6"/>
        <v>0</v>
      </c>
    </row>
    <row r="28" spans="1:20" ht="15.75" x14ac:dyDescent="0.25">
      <c r="A28" s="134"/>
      <c r="B28" s="135"/>
      <c r="C28" s="32">
        <v>45</v>
      </c>
      <c r="D28" s="62"/>
      <c r="E28" s="62">
        <v>834832.72</v>
      </c>
      <c r="F28" s="61">
        <f t="shared" si="0"/>
        <v>110801.34315482115</v>
      </c>
      <c r="G28" s="34">
        <v>834832.72</v>
      </c>
      <c r="H28" s="78">
        <f t="shared" si="1"/>
        <v>110801.34315482115</v>
      </c>
      <c r="I28" s="35">
        <v>0</v>
      </c>
      <c r="J28" s="80">
        <f t="shared" si="2"/>
        <v>0</v>
      </c>
      <c r="K28" s="35">
        <f t="shared" si="3"/>
        <v>834832.72</v>
      </c>
      <c r="L28" s="36">
        <f t="shared" si="4"/>
        <v>110801.34315482115</v>
      </c>
      <c r="M28" s="83">
        <v>110801.34315482115</v>
      </c>
      <c r="N28" s="37">
        <f t="shared" si="7"/>
        <v>847355.21079999988</v>
      </c>
      <c r="O28" s="38">
        <v>0</v>
      </c>
      <c r="P28" s="39">
        <f t="shared" si="5"/>
        <v>110801.34315482115</v>
      </c>
      <c r="Q28" s="40">
        <v>110801.34315482115</v>
      </c>
      <c r="R28" s="128">
        <v>0</v>
      </c>
      <c r="S28" s="31"/>
      <c r="T28" s="94">
        <f t="shared" si="6"/>
        <v>110801.34315482115</v>
      </c>
    </row>
    <row r="29" spans="1:20" ht="15.75" x14ac:dyDescent="0.25">
      <c r="A29" s="134" t="s">
        <v>126</v>
      </c>
      <c r="B29" s="139" t="s">
        <v>176</v>
      </c>
      <c r="C29" s="32">
        <v>11</v>
      </c>
      <c r="D29" s="61"/>
      <c r="E29" s="61">
        <v>0</v>
      </c>
      <c r="F29" s="61">
        <f t="shared" si="0"/>
        <v>0</v>
      </c>
      <c r="G29" s="34"/>
      <c r="H29" s="78">
        <f t="shared" si="1"/>
        <v>0</v>
      </c>
      <c r="I29" s="35">
        <v>0</v>
      </c>
      <c r="J29" s="80">
        <f t="shared" si="2"/>
        <v>0</v>
      </c>
      <c r="K29" s="35">
        <f t="shared" si="3"/>
        <v>0</v>
      </c>
      <c r="L29" s="36">
        <f t="shared" si="4"/>
        <v>0</v>
      </c>
      <c r="M29" s="83">
        <v>0</v>
      </c>
      <c r="N29" s="37"/>
      <c r="O29" s="38">
        <v>0</v>
      </c>
      <c r="P29" s="39">
        <f t="shared" si="5"/>
        <v>0</v>
      </c>
      <c r="Q29" s="40">
        <v>0</v>
      </c>
      <c r="R29" s="128">
        <v>0</v>
      </c>
      <c r="S29" s="31"/>
      <c r="T29" s="94">
        <f t="shared" si="6"/>
        <v>0</v>
      </c>
    </row>
    <row r="30" spans="1:20" ht="15.75" x14ac:dyDescent="0.25">
      <c r="A30" s="134"/>
      <c r="B30" s="139"/>
      <c r="C30" s="32">
        <v>45</v>
      </c>
      <c r="D30" s="62"/>
      <c r="E30" s="62">
        <v>922637.16</v>
      </c>
      <c r="F30" s="61">
        <f t="shared" si="0"/>
        <v>122454.99502289468</v>
      </c>
      <c r="G30" s="34">
        <v>922637.16</v>
      </c>
      <c r="H30" s="78">
        <f t="shared" si="1"/>
        <v>122454.99502289468</v>
      </c>
      <c r="I30" s="35">
        <v>0</v>
      </c>
      <c r="J30" s="80">
        <f t="shared" si="2"/>
        <v>0</v>
      </c>
      <c r="K30" s="35">
        <f t="shared" si="3"/>
        <v>922637.16</v>
      </c>
      <c r="L30" s="36">
        <f t="shared" si="4"/>
        <v>122454.99502289468</v>
      </c>
      <c r="M30" s="83">
        <v>122454.99502289468</v>
      </c>
      <c r="N30" s="37">
        <f t="shared" si="7"/>
        <v>936476.71739999996</v>
      </c>
      <c r="O30" s="38">
        <v>0</v>
      </c>
      <c r="P30" s="39">
        <f t="shared" si="5"/>
        <v>122454.99502289468</v>
      </c>
      <c r="Q30" s="40">
        <v>122454.99502289468</v>
      </c>
      <c r="R30" s="128">
        <v>0</v>
      </c>
      <c r="S30" s="31"/>
      <c r="T30" s="94">
        <f t="shared" si="6"/>
        <v>122454.99502289468</v>
      </c>
    </row>
    <row r="31" spans="1:20" ht="15.75" x14ac:dyDescent="0.25">
      <c r="A31" s="134" t="s">
        <v>128</v>
      </c>
      <c r="B31" s="139" t="s">
        <v>177</v>
      </c>
      <c r="C31" s="32">
        <v>11</v>
      </c>
      <c r="D31" s="61"/>
      <c r="E31" s="61">
        <v>44551.88</v>
      </c>
      <c r="F31" s="61">
        <f t="shared" si="0"/>
        <v>5913.0506337514098</v>
      </c>
      <c r="G31" s="34"/>
      <c r="H31" s="78">
        <f t="shared" si="1"/>
        <v>0</v>
      </c>
      <c r="I31" s="35">
        <v>0</v>
      </c>
      <c r="J31" s="80">
        <f t="shared" si="2"/>
        <v>0</v>
      </c>
      <c r="K31" s="35">
        <f t="shared" si="3"/>
        <v>0</v>
      </c>
      <c r="L31" s="36">
        <f t="shared" si="4"/>
        <v>0</v>
      </c>
      <c r="M31" s="83">
        <v>0</v>
      </c>
      <c r="N31" s="37"/>
      <c r="O31" s="38">
        <v>0</v>
      </c>
      <c r="P31" s="39">
        <f t="shared" si="5"/>
        <v>0</v>
      </c>
      <c r="Q31" s="40">
        <v>0</v>
      </c>
      <c r="R31" s="128">
        <v>0</v>
      </c>
      <c r="S31" s="31"/>
      <c r="T31" s="94">
        <f t="shared" si="6"/>
        <v>0</v>
      </c>
    </row>
    <row r="32" spans="1:20" ht="15.75" x14ac:dyDescent="0.25">
      <c r="A32" s="134"/>
      <c r="B32" s="139"/>
      <c r="C32" s="32">
        <v>45</v>
      </c>
      <c r="D32" s="62"/>
      <c r="E32" s="62">
        <v>407265.2</v>
      </c>
      <c r="F32" s="61">
        <f t="shared" si="0"/>
        <v>54053.381113544361</v>
      </c>
      <c r="G32" s="34">
        <v>407265.2</v>
      </c>
      <c r="H32" s="78">
        <f t="shared" si="1"/>
        <v>54053.381113544361</v>
      </c>
      <c r="I32" s="35">
        <v>0</v>
      </c>
      <c r="J32" s="80">
        <f t="shared" si="2"/>
        <v>0</v>
      </c>
      <c r="K32" s="35">
        <f t="shared" si="3"/>
        <v>407265.2</v>
      </c>
      <c r="L32" s="36">
        <f t="shared" si="4"/>
        <v>54053.381113544361</v>
      </c>
      <c r="M32" s="83">
        <v>54053.381113544361</v>
      </c>
      <c r="N32" s="37">
        <f t="shared" si="7"/>
        <v>413374.17799999996</v>
      </c>
      <c r="O32" s="38">
        <v>0</v>
      </c>
      <c r="P32" s="39">
        <f t="shared" si="5"/>
        <v>54053.381113544361</v>
      </c>
      <c r="Q32" s="40">
        <v>54053.381113544361</v>
      </c>
      <c r="R32" s="128">
        <v>0</v>
      </c>
      <c r="S32" s="31"/>
      <c r="T32" s="94">
        <f t="shared" si="6"/>
        <v>54053.381113544361</v>
      </c>
    </row>
    <row r="33" spans="1:20" ht="15.75" x14ac:dyDescent="0.25">
      <c r="A33" s="134" t="s">
        <v>130</v>
      </c>
      <c r="B33" s="144" t="s">
        <v>178</v>
      </c>
      <c r="C33" s="32">
        <v>11</v>
      </c>
      <c r="D33" s="64"/>
      <c r="E33" s="64">
        <v>0</v>
      </c>
      <c r="F33" s="61">
        <f t="shared" si="0"/>
        <v>0</v>
      </c>
      <c r="G33" s="34"/>
      <c r="H33" s="78">
        <f t="shared" si="1"/>
        <v>0</v>
      </c>
      <c r="I33" s="35">
        <v>0</v>
      </c>
      <c r="J33" s="80">
        <f t="shared" si="2"/>
        <v>0</v>
      </c>
      <c r="K33" s="35">
        <f t="shared" si="3"/>
        <v>0</v>
      </c>
      <c r="L33" s="36">
        <f t="shared" si="4"/>
        <v>0</v>
      </c>
      <c r="M33" s="83">
        <v>0</v>
      </c>
      <c r="N33" s="37"/>
      <c r="O33" s="38">
        <v>0</v>
      </c>
      <c r="P33" s="39">
        <f t="shared" si="5"/>
        <v>0</v>
      </c>
      <c r="Q33" s="40">
        <v>0</v>
      </c>
      <c r="R33" s="128">
        <v>0</v>
      </c>
      <c r="S33" s="31"/>
      <c r="T33" s="94">
        <f t="shared" si="6"/>
        <v>0</v>
      </c>
    </row>
    <row r="34" spans="1:20" ht="15.75" x14ac:dyDescent="0.25">
      <c r="A34" s="134"/>
      <c r="B34" s="144"/>
      <c r="C34" s="32">
        <v>45</v>
      </c>
      <c r="D34" s="62"/>
      <c r="E34" s="62">
        <v>901522.3</v>
      </c>
      <c r="F34" s="61">
        <f t="shared" si="0"/>
        <v>119652.57150441303</v>
      </c>
      <c r="G34" s="34">
        <v>901522.3</v>
      </c>
      <c r="H34" s="78">
        <f t="shared" si="1"/>
        <v>119652.57150441303</v>
      </c>
      <c r="I34" s="35">
        <v>0</v>
      </c>
      <c r="J34" s="80">
        <f t="shared" si="2"/>
        <v>0</v>
      </c>
      <c r="K34" s="35">
        <f t="shared" si="3"/>
        <v>901522.3</v>
      </c>
      <c r="L34" s="36">
        <f t="shared" si="4"/>
        <v>119652.57150441303</v>
      </c>
      <c r="M34" s="83">
        <v>119652.57150441303</v>
      </c>
      <c r="N34" s="37">
        <f t="shared" si="7"/>
        <v>915045.13449999993</v>
      </c>
      <c r="O34" s="38">
        <v>0</v>
      </c>
      <c r="P34" s="39">
        <f t="shared" si="5"/>
        <v>119652.57150441303</v>
      </c>
      <c r="Q34" s="40">
        <v>119652.57150441303</v>
      </c>
      <c r="R34" s="128">
        <v>0</v>
      </c>
      <c r="S34" s="31"/>
      <c r="T34" s="94">
        <f t="shared" si="6"/>
        <v>119652.57150441303</v>
      </c>
    </row>
    <row r="35" spans="1:20" ht="15.75" x14ac:dyDescent="0.25">
      <c r="A35" s="134" t="s">
        <v>132</v>
      </c>
      <c r="B35" s="135" t="s">
        <v>179</v>
      </c>
      <c r="C35" s="32">
        <v>11</v>
      </c>
      <c r="D35" s="61"/>
      <c r="E35" s="61">
        <v>597645.76</v>
      </c>
      <c r="F35" s="61">
        <f t="shared" si="0"/>
        <v>79321.223704293574</v>
      </c>
      <c r="G35" s="34"/>
      <c r="H35" s="78">
        <f t="shared" si="1"/>
        <v>0</v>
      </c>
      <c r="I35" s="35">
        <v>0</v>
      </c>
      <c r="J35" s="80">
        <f t="shared" si="2"/>
        <v>0</v>
      </c>
      <c r="K35" s="35">
        <f t="shared" si="3"/>
        <v>0</v>
      </c>
      <c r="L35" s="36">
        <f t="shared" si="4"/>
        <v>0</v>
      </c>
      <c r="M35" s="83">
        <v>0</v>
      </c>
      <c r="N35" s="37"/>
      <c r="O35" s="38">
        <v>0</v>
      </c>
      <c r="P35" s="39">
        <f t="shared" si="5"/>
        <v>0</v>
      </c>
      <c r="Q35" s="40">
        <v>0</v>
      </c>
      <c r="R35" s="128">
        <v>0</v>
      </c>
      <c r="S35" s="31"/>
      <c r="T35" s="94">
        <f t="shared" si="6"/>
        <v>0</v>
      </c>
    </row>
    <row r="36" spans="1:20" ht="15.75" x14ac:dyDescent="0.25">
      <c r="A36" s="134"/>
      <c r="B36" s="135"/>
      <c r="C36" s="32">
        <v>45</v>
      </c>
      <c r="D36" s="62"/>
      <c r="E36" s="62">
        <v>890810.95</v>
      </c>
      <c r="F36" s="61">
        <f t="shared" si="0"/>
        <v>118230.93105050102</v>
      </c>
      <c r="G36" s="34">
        <v>890810.95</v>
      </c>
      <c r="H36" s="78">
        <f t="shared" si="1"/>
        <v>118230.93105050102</v>
      </c>
      <c r="I36" s="35">
        <v>0</v>
      </c>
      <c r="J36" s="80">
        <f t="shared" si="2"/>
        <v>0</v>
      </c>
      <c r="K36" s="35">
        <f t="shared" si="3"/>
        <v>890810.95</v>
      </c>
      <c r="L36" s="36">
        <f t="shared" si="4"/>
        <v>118230.93105050102</v>
      </c>
      <c r="M36" s="83">
        <v>118230.93105050102</v>
      </c>
      <c r="N36" s="37">
        <f t="shared" si="7"/>
        <v>904173.11424999987</v>
      </c>
      <c r="O36" s="38">
        <v>0</v>
      </c>
      <c r="P36" s="39">
        <f t="shared" si="5"/>
        <v>118230.93105050102</v>
      </c>
      <c r="Q36" s="40">
        <v>118230.93105050102</v>
      </c>
      <c r="R36" s="128">
        <v>0</v>
      </c>
      <c r="S36" s="31"/>
      <c r="T36" s="94">
        <f t="shared" si="6"/>
        <v>118230.93105050102</v>
      </c>
    </row>
    <row r="37" spans="1:20" ht="15.75" x14ac:dyDescent="0.25">
      <c r="A37" s="134" t="s">
        <v>134</v>
      </c>
      <c r="B37" s="144" t="s">
        <v>180</v>
      </c>
      <c r="C37" s="32">
        <v>11</v>
      </c>
      <c r="D37" s="64"/>
      <c r="E37" s="64">
        <v>7644.46</v>
      </c>
      <c r="F37" s="61">
        <f t="shared" si="0"/>
        <v>1014.5942000132723</v>
      </c>
      <c r="G37" s="34"/>
      <c r="H37" s="78">
        <f t="shared" si="1"/>
        <v>0</v>
      </c>
      <c r="I37" s="35">
        <v>0</v>
      </c>
      <c r="J37" s="80">
        <f t="shared" si="2"/>
        <v>0</v>
      </c>
      <c r="K37" s="35">
        <f t="shared" si="3"/>
        <v>0</v>
      </c>
      <c r="L37" s="36">
        <f t="shared" si="4"/>
        <v>0</v>
      </c>
      <c r="M37" s="83">
        <v>0</v>
      </c>
      <c r="N37" s="37"/>
      <c r="O37" s="38">
        <v>0</v>
      </c>
      <c r="P37" s="39">
        <f t="shared" si="5"/>
        <v>0</v>
      </c>
      <c r="Q37" s="40">
        <v>0</v>
      </c>
      <c r="R37" s="128">
        <v>0</v>
      </c>
      <c r="S37" s="31"/>
      <c r="T37" s="94">
        <f t="shared" si="6"/>
        <v>0</v>
      </c>
    </row>
    <row r="38" spans="1:20" ht="15.75" x14ac:dyDescent="0.25">
      <c r="A38" s="134"/>
      <c r="B38" s="144"/>
      <c r="C38" s="32">
        <v>45</v>
      </c>
      <c r="D38" s="62"/>
      <c r="E38" s="62">
        <v>896279.96</v>
      </c>
      <c r="F38" s="61">
        <f t="shared" si="0"/>
        <v>118956.7934169487</v>
      </c>
      <c r="G38" s="34">
        <v>896279.96</v>
      </c>
      <c r="H38" s="78">
        <f t="shared" si="1"/>
        <v>118956.7934169487</v>
      </c>
      <c r="I38" s="35">
        <v>0</v>
      </c>
      <c r="J38" s="80">
        <f t="shared" si="2"/>
        <v>0</v>
      </c>
      <c r="K38" s="35">
        <f t="shared" si="3"/>
        <v>896279.96</v>
      </c>
      <c r="L38" s="36">
        <f t="shared" si="4"/>
        <v>118956.7934169487</v>
      </c>
      <c r="M38" s="83">
        <v>118956.7934169487</v>
      </c>
      <c r="N38" s="37">
        <f t="shared" si="7"/>
        <v>909724.15939999989</v>
      </c>
      <c r="O38" s="38">
        <v>0</v>
      </c>
      <c r="P38" s="39">
        <f t="shared" si="5"/>
        <v>118956.7934169487</v>
      </c>
      <c r="Q38" s="40">
        <v>118956.7934169487</v>
      </c>
      <c r="R38" s="128">
        <v>0</v>
      </c>
      <c r="S38" s="31"/>
      <c r="T38" s="94">
        <f t="shared" si="6"/>
        <v>118956.7934169487</v>
      </c>
    </row>
    <row r="39" spans="1:20" ht="15.75" x14ac:dyDescent="0.25">
      <c r="A39" s="134" t="s">
        <v>136</v>
      </c>
      <c r="B39" s="144" t="s">
        <v>181</v>
      </c>
      <c r="C39" s="32">
        <v>11</v>
      </c>
      <c r="D39" s="64"/>
      <c r="E39" s="64">
        <v>33200</v>
      </c>
      <c r="F39" s="61">
        <f t="shared" si="0"/>
        <v>4406.3972393655849</v>
      </c>
      <c r="G39" s="34"/>
      <c r="H39" s="78">
        <f t="shared" si="1"/>
        <v>0</v>
      </c>
      <c r="I39" s="35">
        <v>0</v>
      </c>
      <c r="J39" s="80">
        <f t="shared" si="2"/>
        <v>0</v>
      </c>
      <c r="K39" s="35">
        <f t="shared" si="3"/>
        <v>0</v>
      </c>
      <c r="L39" s="36">
        <f t="shared" si="4"/>
        <v>0</v>
      </c>
      <c r="M39" s="83">
        <v>0</v>
      </c>
      <c r="N39" s="37"/>
      <c r="O39" s="38">
        <v>0</v>
      </c>
      <c r="P39" s="39">
        <f t="shared" si="5"/>
        <v>0</v>
      </c>
      <c r="Q39" s="40">
        <v>0</v>
      </c>
      <c r="R39" s="128">
        <v>0</v>
      </c>
      <c r="S39" s="31"/>
      <c r="T39" s="94">
        <f t="shared" si="6"/>
        <v>0</v>
      </c>
    </row>
    <row r="40" spans="1:20" ht="15.75" x14ac:dyDescent="0.25">
      <c r="A40" s="134"/>
      <c r="B40" s="144" t="s">
        <v>182</v>
      </c>
      <c r="C40" s="32">
        <v>45</v>
      </c>
      <c r="D40" s="62"/>
      <c r="E40" s="62">
        <v>762236.45</v>
      </c>
      <c r="F40" s="61">
        <f t="shared" si="0"/>
        <v>101166.16231999468</v>
      </c>
      <c r="G40" s="34">
        <v>762236.45</v>
      </c>
      <c r="H40" s="78">
        <f t="shared" si="1"/>
        <v>101166.16231999468</v>
      </c>
      <c r="I40" s="35">
        <v>0</v>
      </c>
      <c r="J40" s="80">
        <f t="shared" si="2"/>
        <v>0</v>
      </c>
      <c r="K40" s="35">
        <f t="shared" si="3"/>
        <v>762236.45</v>
      </c>
      <c r="L40" s="36">
        <f t="shared" si="4"/>
        <v>101166.16231999468</v>
      </c>
      <c r="M40" s="83">
        <v>101166.16231999468</v>
      </c>
      <c r="N40" s="37">
        <f t="shared" si="7"/>
        <v>773669.99674999993</v>
      </c>
      <c r="O40" s="38">
        <v>0</v>
      </c>
      <c r="P40" s="39">
        <f t="shared" si="5"/>
        <v>101166.16231999468</v>
      </c>
      <c r="Q40" s="40">
        <v>101166.16231999468</v>
      </c>
      <c r="R40" s="128">
        <v>0</v>
      </c>
      <c r="S40" s="31"/>
      <c r="T40" s="94">
        <f t="shared" si="6"/>
        <v>101166.16231999468</v>
      </c>
    </row>
    <row r="41" spans="1:20" ht="15.75" x14ac:dyDescent="0.25">
      <c r="A41" s="134" t="s">
        <v>138</v>
      </c>
      <c r="B41" s="139" t="s">
        <v>183</v>
      </c>
      <c r="C41" s="32">
        <v>11</v>
      </c>
      <c r="D41" s="61"/>
      <c r="E41" s="61">
        <v>0</v>
      </c>
      <c r="F41" s="61">
        <f t="shared" si="0"/>
        <v>0</v>
      </c>
      <c r="G41" s="34"/>
      <c r="H41" s="78">
        <f t="shared" si="1"/>
        <v>0</v>
      </c>
      <c r="I41" s="35">
        <v>0</v>
      </c>
      <c r="J41" s="80">
        <f t="shared" si="2"/>
        <v>0</v>
      </c>
      <c r="K41" s="35">
        <f t="shared" si="3"/>
        <v>0</v>
      </c>
      <c r="L41" s="36">
        <f t="shared" si="4"/>
        <v>0</v>
      </c>
      <c r="M41" s="83">
        <v>0</v>
      </c>
      <c r="N41" s="37"/>
      <c r="O41" s="38">
        <v>0</v>
      </c>
      <c r="P41" s="39">
        <f t="shared" si="5"/>
        <v>0</v>
      </c>
      <c r="Q41" s="40">
        <v>0</v>
      </c>
      <c r="R41" s="128">
        <v>0</v>
      </c>
      <c r="S41" s="31"/>
      <c r="T41" s="94">
        <f t="shared" si="6"/>
        <v>0</v>
      </c>
    </row>
    <row r="42" spans="1:20" ht="15.75" x14ac:dyDescent="0.25">
      <c r="A42" s="134"/>
      <c r="B42" s="139"/>
      <c r="C42" s="32">
        <v>45</v>
      </c>
      <c r="D42" s="62"/>
      <c r="E42" s="62">
        <v>783805.71</v>
      </c>
      <c r="F42" s="61">
        <f t="shared" si="0"/>
        <v>104028.89508261994</v>
      </c>
      <c r="G42" s="34">
        <v>783805.71</v>
      </c>
      <c r="H42" s="78">
        <f t="shared" si="1"/>
        <v>104028.89508261994</v>
      </c>
      <c r="I42" s="35">
        <v>0</v>
      </c>
      <c r="J42" s="80">
        <f t="shared" si="2"/>
        <v>0</v>
      </c>
      <c r="K42" s="35">
        <f t="shared" si="3"/>
        <v>783805.71</v>
      </c>
      <c r="L42" s="36">
        <f t="shared" si="4"/>
        <v>104028.89508261994</v>
      </c>
      <c r="M42" s="83">
        <v>104028.89508261994</v>
      </c>
      <c r="N42" s="37">
        <f t="shared" si="7"/>
        <v>795562.79564999987</v>
      </c>
      <c r="O42" s="38">
        <v>0</v>
      </c>
      <c r="P42" s="39">
        <f t="shared" si="5"/>
        <v>104028.89508261994</v>
      </c>
      <c r="Q42" s="40">
        <v>104028.89508261994</v>
      </c>
      <c r="R42" s="128">
        <v>0</v>
      </c>
      <c r="S42" s="31"/>
      <c r="T42" s="94">
        <f t="shared" si="6"/>
        <v>104028.89508261994</v>
      </c>
    </row>
    <row r="43" spans="1:20" ht="15.75" x14ac:dyDescent="0.25">
      <c r="A43" s="134" t="s">
        <v>140</v>
      </c>
      <c r="B43" s="139" t="s">
        <v>184</v>
      </c>
      <c r="C43" s="32">
        <v>11</v>
      </c>
      <c r="D43" s="61"/>
      <c r="E43" s="61">
        <v>0</v>
      </c>
      <c r="F43" s="61">
        <f t="shared" si="0"/>
        <v>0</v>
      </c>
      <c r="G43" s="34"/>
      <c r="H43" s="78">
        <f t="shared" si="1"/>
        <v>0</v>
      </c>
      <c r="I43" s="35">
        <v>0</v>
      </c>
      <c r="J43" s="80">
        <f t="shared" si="2"/>
        <v>0</v>
      </c>
      <c r="K43" s="35">
        <f t="shared" si="3"/>
        <v>0</v>
      </c>
      <c r="L43" s="36">
        <f t="shared" si="4"/>
        <v>0</v>
      </c>
      <c r="M43" s="83">
        <v>0</v>
      </c>
      <c r="N43" s="37"/>
      <c r="O43" s="38">
        <v>0</v>
      </c>
      <c r="P43" s="39">
        <f t="shared" si="5"/>
        <v>0</v>
      </c>
      <c r="Q43" s="40">
        <v>0</v>
      </c>
      <c r="R43" s="128">
        <v>0</v>
      </c>
      <c r="S43" s="31"/>
      <c r="T43" s="94">
        <f t="shared" si="6"/>
        <v>0</v>
      </c>
    </row>
    <row r="44" spans="1:20" ht="15.75" x14ac:dyDescent="0.25">
      <c r="A44" s="134"/>
      <c r="B44" s="139"/>
      <c r="C44" s="32">
        <v>45</v>
      </c>
      <c r="D44" s="62"/>
      <c r="E44" s="62">
        <v>1045211.17</v>
      </c>
      <c r="F44" s="61">
        <f t="shared" si="0"/>
        <v>138723.36186873715</v>
      </c>
      <c r="G44" s="34">
        <v>1045211.18</v>
      </c>
      <c r="H44" s="78">
        <f t="shared" si="1"/>
        <v>138723.36319596521</v>
      </c>
      <c r="I44" s="35">
        <v>0</v>
      </c>
      <c r="J44" s="80">
        <f t="shared" si="2"/>
        <v>0</v>
      </c>
      <c r="K44" s="35">
        <f t="shared" si="3"/>
        <v>1045211.18</v>
      </c>
      <c r="L44" s="36">
        <f t="shared" si="4"/>
        <v>138723.36319596521</v>
      </c>
      <c r="M44" s="83">
        <v>138723.36319596521</v>
      </c>
      <c r="N44" s="37">
        <f t="shared" si="7"/>
        <v>1060889.3477</v>
      </c>
      <c r="O44" s="38">
        <v>0</v>
      </c>
      <c r="P44" s="39">
        <f t="shared" si="5"/>
        <v>138723.36319596521</v>
      </c>
      <c r="Q44" s="40">
        <v>138723.36319596521</v>
      </c>
      <c r="R44" s="128">
        <v>0</v>
      </c>
      <c r="S44" s="31"/>
      <c r="T44" s="94">
        <f t="shared" si="6"/>
        <v>138723.36319596521</v>
      </c>
    </row>
    <row r="45" spans="1:20" ht="15.75" x14ac:dyDescent="0.25">
      <c r="A45" s="134" t="s">
        <v>142</v>
      </c>
      <c r="B45" s="139" t="s">
        <v>185</v>
      </c>
      <c r="C45" s="32">
        <v>11</v>
      </c>
      <c r="D45" s="61"/>
      <c r="E45" s="61">
        <v>0</v>
      </c>
      <c r="F45" s="61">
        <f t="shared" si="0"/>
        <v>0</v>
      </c>
      <c r="G45" s="34"/>
      <c r="H45" s="78">
        <f t="shared" si="1"/>
        <v>0</v>
      </c>
      <c r="I45" s="35">
        <v>0</v>
      </c>
      <c r="J45" s="80">
        <f t="shared" si="2"/>
        <v>0</v>
      </c>
      <c r="K45" s="35">
        <f t="shared" si="3"/>
        <v>0</v>
      </c>
      <c r="L45" s="36">
        <f t="shared" si="4"/>
        <v>0</v>
      </c>
      <c r="M45" s="83">
        <v>0</v>
      </c>
      <c r="N45" s="37"/>
      <c r="O45" s="38">
        <v>0</v>
      </c>
      <c r="P45" s="39">
        <f t="shared" si="5"/>
        <v>0</v>
      </c>
      <c r="Q45" s="40">
        <v>0</v>
      </c>
      <c r="R45" s="128">
        <v>0</v>
      </c>
      <c r="S45" s="31"/>
      <c r="T45" s="94">
        <f t="shared" si="6"/>
        <v>0</v>
      </c>
    </row>
    <row r="46" spans="1:20" ht="15.75" x14ac:dyDescent="0.25">
      <c r="A46" s="134"/>
      <c r="B46" s="139"/>
      <c r="C46" s="32">
        <v>45</v>
      </c>
      <c r="D46" s="62"/>
      <c r="E46" s="62">
        <v>1293482</v>
      </c>
      <c r="F46" s="61">
        <f t="shared" si="0"/>
        <v>171674.56367376732</v>
      </c>
      <c r="G46" s="34">
        <v>1923482</v>
      </c>
      <c r="H46" s="78">
        <f t="shared" si="1"/>
        <v>255289.93297498173</v>
      </c>
      <c r="I46" s="35">
        <v>0</v>
      </c>
      <c r="J46" s="80">
        <f t="shared" si="2"/>
        <v>0</v>
      </c>
      <c r="K46" s="35">
        <f t="shared" si="3"/>
        <v>1923482</v>
      </c>
      <c r="L46" s="36">
        <f t="shared" si="4"/>
        <v>255289.93297498173</v>
      </c>
      <c r="M46" s="83">
        <v>255289.93297498173</v>
      </c>
      <c r="N46" s="37">
        <f t="shared" si="7"/>
        <v>1952334.2299999997</v>
      </c>
      <c r="O46" s="38">
        <v>0</v>
      </c>
      <c r="P46" s="39">
        <f t="shared" si="5"/>
        <v>255289.93297498173</v>
      </c>
      <c r="Q46" s="40">
        <v>255289.93297498173</v>
      </c>
      <c r="R46" s="128">
        <v>0</v>
      </c>
      <c r="S46" s="31"/>
      <c r="T46" s="94">
        <f t="shared" si="6"/>
        <v>255289.93297498173</v>
      </c>
    </row>
    <row r="47" spans="1:20" ht="15.75" x14ac:dyDescent="0.25">
      <c r="A47" s="134" t="s">
        <v>144</v>
      </c>
      <c r="B47" s="139" t="s">
        <v>223</v>
      </c>
      <c r="C47" s="32">
        <v>11</v>
      </c>
      <c r="D47" s="62"/>
      <c r="E47" s="62"/>
      <c r="F47" s="61"/>
      <c r="G47" s="34"/>
      <c r="H47" s="78">
        <f t="shared" si="1"/>
        <v>0</v>
      </c>
      <c r="I47" s="35">
        <v>0</v>
      </c>
      <c r="J47" s="80">
        <f t="shared" si="2"/>
        <v>0</v>
      </c>
      <c r="K47" s="35">
        <f t="shared" si="3"/>
        <v>0</v>
      </c>
      <c r="L47" s="36">
        <f t="shared" si="4"/>
        <v>0</v>
      </c>
      <c r="M47" s="83">
        <v>0</v>
      </c>
      <c r="N47" s="37"/>
      <c r="O47" s="38">
        <v>0</v>
      </c>
      <c r="P47" s="39">
        <f t="shared" si="5"/>
        <v>0</v>
      </c>
      <c r="Q47" s="40">
        <v>0</v>
      </c>
      <c r="R47" s="128">
        <v>0</v>
      </c>
      <c r="S47" s="31"/>
      <c r="T47" s="94">
        <f t="shared" si="6"/>
        <v>0</v>
      </c>
    </row>
    <row r="48" spans="1:20" ht="15.75" x14ac:dyDescent="0.25">
      <c r="A48" s="134"/>
      <c r="B48" s="139"/>
      <c r="C48" s="32">
        <v>45</v>
      </c>
      <c r="D48" s="62"/>
      <c r="E48" s="62">
        <v>430000</v>
      </c>
      <c r="F48" s="61">
        <f>E48/7.5345</f>
        <v>57070.807618289196</v>
      </c>
      <c r="G48" s="34">
        <v>430000</v>
      </c>
      <c r="H48" s="78">
        <f t="shared" si="1"/>
        <v>57070.807618289196</v>
      </c>
      <c r="I48" s="35">
        <v>0</v>
      </c>
      <c r="J48" s="80">
        <f t="shared" si="2"/>
        <v>0</v>
      </c>
      <c r="K48" s="35">
        <f t="shared" si="3"/>
        <v>430000</v>
      </c>
      <c r="L48" s="36">
        <f t="shared" si="4"/>
        <v>57070.807618289196</v>
      </c>
      <c r="M48" s="83">
        <v>57070.807618289196</v>
      </c>
      <c r="N48" s="37"/>
      <c r="O48" s="38">
        <v>0</v>
      </c>
      <c r="P48" s="39">
        <f t="shared" si="5"/>
        <v>57070.807618289196</v>
      </c>
      <c r="Q48" s="40">
        <v>57070.807618289196</v>
      </c>
      <c r="R48" s="128">
        <v>0</v>
      </c>
      <c r="S48" s="31"/>
      <c r="T48" s="94">
        <f t="shared" si="6"/>
        <v>57070.807618289196</v>
      </c>
    </row>
    <row r="49" spans="1:20" ht="15.75" x14ac:dyDescent="0.25">
      <c r="A49" s="134" t="s">
        <v>146</v>
      </c>
      <c r="B49" s="139" t="s">
        <v>186</v>
      </c>
      <c r="C49" s="32">
        <v>11</v>
      </c>
      <c r="D49" s="61"/>
      <c r="E49" s="61"/>
      <c r="F49" s="61"/>
      <c r="G49" s="34"/>
      <c r="H49" s="78"/>
      <c r="I49" s="35"/>
      <c r="J49" s="80"/>
      <c r="K49" s="35"/>
      <c r="L49" s="36"/>
      <c r="M49" s="83"/>
      <c r="N49" s="37"/>
      <c r="O49" s="38"/>
      <c r="P49" s="39"/>
      <c r="Q49" s="40"/>
      <c r="R49" s="31"/>
      <c r="S49" s="31"/>
      <c r="T49" s="94"/>
    </row>
    <row r="50" spans="1:20" ht="15.75" x14ac:dyDescent="0.25">
      <c r="A50" s="134"/>
      <c r="B50" s="139"/>
      <c r="C50" s="32">
        <v>45</v>
      </c>
      <c r="D50" s="61"/>
      <c r="E50" s="61"/>
      <c r="F50" s="61"/>
      <c r="G50" s="34"/>
      <c r="H50" s="78"/>
      <c r="I50" s="35"/>
      <c r="J50" s="80"/>
      <c r="K50" s="35"/>
      <c r="L50" s="36"/>
      <c r="M50" s="83"/>
      <c r="N50" s="37">
        <f t="shared" si="7"/>
        <v>0</v>
      </c>
      <c r="O50" s="38"/>
      <c r="P50" s="39"/>
      <c r="Q50" s="40"/>
      <c r="R50" s="31"/>
      <c r="S50" s="31"/>
      <c r="T50" s="94"/>
    </row>
    <row r="51" spans="1:20" ht="15.75" x14ac:dyDescent="0.25">
      <c r="A51" s="134" t="s">
        <v>148</v>
      </c>
      <c r="B51" s="135" t="s">
        <v>187</v>
      </c>
      <c r="C51" s="32">
        <v>11</v>
      </c>
      <c r="D51" s="61"/>
      <c r="E51" s="61"/>
      <c r="F51" s="61"/>
      <c r="G51" s="34"/>
      <c r="H51" s="78"/>
      <c r="I51" s="35"/>
      <c r="J51" s="80"/>
      <c r="K51" s="35"/>
      <c r="L51" s="36"/>
      <c r="M51" s="83"/>
      <c r="N51" s="37"/>
      <c r="O51" s="38"/>
      <c r="P51" s="39"/>
      <c r="Q51" s="40"/>
      <c r="R51" s="31"/>
      <c r="S51" s="31"/>
      <c r="T51" s="94"/>
    </row>
    <row r="52" spans="1:20" ht="16.5" thickBot="1" x14ac:dyDescent="0.3">
      <c r="A52" s="142"/>
      <c r="B52" s="143"/>
      <c r="C52" s="65">
        <v>45</v>
      </c>
      <c r="D52" s="66"/>
      <c r="E52" s="66"/>
      <c r="F52" s="96"/>
      <c r="G52" s="46"/>
      <c r="H52" s="91"/>
      <c r="I52" s="47"/>
      <c r="J52" s="92"/>
      <c r="K52" s="47"/>
      <c r="L52" s="48"/>
      <c r="M52" s="85"/>
      <c r="N52" s="49">
        <f t="shared" si="7"/>
        <v>0</v>
      </c>
      <c r="O52" s="50"/>
      <c r="P52" s="51"/>
      <c r="Q52" s="52"/>
      <c r="R52" s="53"/>
      <c r="S52" s="53"/>
      <c r="T52" s="95"/>
    </row>
    <row r="53" spans="1:20" ht="15.75" x14ac:dyDescent="0.25">
      <c r="C53" s="124"/>
      <c r="D53" s="125"/>
      <c r="E53" s="1"/>
      <c r="F53" s="1"/>
      <c r="G53" s="1"/>
    </row>
    <row r="54" spans="1:20" ht="15.75" x14ac:dyDescent="0.25">
      <c r="C54" s="60"/>
      <c r="D54" s="126"/>
      <c r="E54" s="1"/>
      <c r="F54" s="1"/>
    </row>
    <row r="55" spans="1:20" x14ac:dyDescent="0.25">
      <c r="B55" s="2" t="s">
        <v>162</v>
      </c>
      <c r="D55" s="1"/>
      <c r="E55" s="1"/>
      <c r="F55" s="1"/>
    </row>
    <row r="56" spans="1:20" x14ac:dyDescent="0.25">
      <c r="B56" t="s">
        <v>163</v>
      </c>
    </row>
  </sheetData>
  <mergeCells count="49"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G5:L5"/>
    <mergeCell ref="M5:P5"/>
    <mergeCell ref="Q5:T5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Upravni odjeli </vt:lpstr>
      <vt:lpstr>Osnovne škole</vt:lpstr>
      <vt:lpstr>Srednje škole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2022-09-30T08:30:49Z</dcterms:modified>
</cp:coreProperties>
</file>