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20" windowHeight="6645" tabRatio="762"/>
  </bookViews>
  <sheets>
    <sheet name="Upravni odjeli" sheetId="6" r:id="rId1"/>
    <sheet name="Osnovne škole" sheetId="7" r:id="rId2"/>
    <sheet name="Srednje škole" sheetId="8" r:id="rId3"/>
  </sheets>
  <calcPr calcId="152511"/>
</workbook>
</file>

<file path=xl/calcChain.xml><?xml version="1.0" encoding="utf-8"?>
<calcChain xmlns="http://schemas.openxmlformats.org/spreadsheetml/2006/main">
  <c r="I59" i="6" l="1"/>
  <c r="L59" i="6"/>
  <c r="G58" i="6"/>
  <c r="G56" i="6"/>
  <c r="G53" i="6"/>
  <c r="G37" i="6"/>
  <c r="G28" i="6"/>
  <c r="G18" i="6"/>
  <c r="G10" i="6"/>
  <c r="G7" i="6"/>
  <c r="E37" i="6"/>
  <c r="E49" i="6"/>
  <c r="G49" i="6" s="1"/>
  <c r="E43" i="6"/>
  <c r="G43" i="6" s="1"/>
  <c r="E18" i="6"/>
  <c r="E59" i="6" l="1"/>
  <c r="E60" i="6" s="1"/>
  <c r="G59" i="6"/>
  <c r="F53" i="8"/>
  <c r="E53" i="8"/>
  <c r="F52" i="8"/>
  <c r="E52" i="8"/>
  <c r="F51" i="8"/>
  <c r="E51" i="8"/>
  <c r="N50" i="8"/>
  <c r="R50" i="8" s="1"/>
  <c r="K50" i="8"/>
  <c r="M50" i="8" s="1"/>
  <c r="I50" i="8"/>
  <c r="N48" i="8"/>
  <c r="R48" i="8" s="1"/>
  <c r="M48" i="8"/>
  <c r="K48" i="8"/>
  <c r="I48" i="8"/>
  <c r="R47" i="8"/>
  <c r="M47" i="8"/>
  <c r="I47" i="8"/>
  <c r="N46" i="8"/>
  <c r="R46" i="8" s="1"/>
  <c r="M46" i="8"/>
  <c r="K46" i="8"/>
  <c r="I46" i="8"/>
  <c r="N44" i="8"/>
  <c r="R44" i="8" s="1"/>
  <c r="K44" i="8"/>
  <c r="M44" i="8" s="1"/>
  <c r="I44" i="8"/>
  <c r="R42" i="8"/>
  <c r="N42" i="8"/>
  <c r="K42" i="8"/>
  <c r="M42" i="8" s="1"/>
  <c r="I42" i="8"/>
  <c r="N40" i="8"/>
  <c r="R40" i="8" s="1"/>
  <c r="K40" i="8"/>
  <c r="M40" i="8" s="1"/>
  <c r="I40" i="8"/>
  <c r="N38" i="8"/>
  <c r="R38" i="8" s="1"/>
  <c r="M38" i="8"/>
  <c r="K38" i="8"/>
  <c r="I38" i="8"/>
  <c r="N36" i="8"/>
  <c r="R36" i="8" s="1"/>
  <c r="K36" i="8"/>
  <c r="M36" i="8" s="1"/>
  <c r="I36" i="8"/>
  <c r="R34" i="8"/>
  <c r="N34" i="8"/>
  <c r="K34" i="8"/>
  <c r="M34" i="8" s="1"/>
  <c r="I34" i="8"/>
  <c r="N32" i="8"/>
  <c r="R32" i="8" s="1"/>
  <c r="K32" i="8"/>
  <c r="M32" i="8" s="1"/>
  <c r="I32" i="8"/>
  <c r="N30" i="8"/>
  <c r="R30" i="8" s="1"/>
  <c r="M30" i="8"/>
  <c r="K30" i="8"/>
  <c r="I30" i="8"/>
  <c r="N28" i="8"/>
  <c r="R28" i="8" s="1"/>
  <c r="K28" i="8"/>
  <c r="M28" i="8" s="1"/>
  <c r="I28" i="8"/>
  <c r="R26" i="8"/>
  <c r="N26" i="8"/>
  <c r="K26" i="8"/>
  <c r="M26" i="8" s="1"/>
  <c r="I26" i="8"/>
  <c r="N24" i="8"/>
  <c r="R24" i="8" s="1"/>
  <c r="K24" i="8"/>
  <c r="M24" i="8" s="1"/>
  <c r="I24" i="8"/>
  <c r="N22" i="8"/>
  <c r="R22" i="8" s="1"/>
  <c r="M22" i="8"/>
  <c r="K22" i="8"/>
  <c r="I22" i="8"/>
  <c r="N20" i="8"/>
  <c r="R20" i="8" s="1"/>
  <c r="K20" i="8"/>
  <c r="M20" i="8" s="1"/>
  <c r="I20" i="8"/>
  <c r="R18" i="8"/>
  <c r="N18" i="8"/>
  <c r="K18" i="8"/>
  <c r="M18" i="8" s="1"/>
  <c r="I18" i="8"/>
  <c r="N16" i="8"/>
  <c r="R16" i="8" s="1"/>
  <c r="K16" i="8"/>
  <c r="M16" i="8" s="1"/>
  <c r="I16" i="8"/>
  <c r="N14" i="8"/>
  <c r="R14" i="8" s="1"/>
  <c r="M14" i="8"/>
  <c r="K14" i="8"/>
  <c r="I14" i="8"/>
  <c r="N12" i="8"/>
  <c r="R12" i="8" s="1"/>
  <c r="K12" i="8"/>
  <c r="M12" i="8" s="1"/>
  <c r="I12" i="8"/>
  <c r="R10" i="8"/>
  <c r="N10" i="8"/>
  <c r="K10" i="8"/>
  <c r="M10" i="8" s="1"/>
  <c r="I10" i="8"/>
  <c r="N8" i="8"/>
  <c r="R8" i="8" s="1"/>
  <c r="K8" i="8"/>
  <c r="M8" i="8" s="1"/>
  <c r="I8" i="8"/>
  <c r="N6" i="8"/>
  <c r="R6" i="8" s="1"/>
  <c r="M6" i="8"/>
  <c r="K6" i="8"/>
  <c r="I6" i="8"/>
  <c r="F64" i="7"/>
  <c r="E64" i="7"/>
  <c r="F63" i="7"/>
  <c r="E63" i="7"/>
  <c r="K62" i="7"/>
  <c r="N62" i="7" s="1"/>
  <c r="R62" i="7" s="1"/>
  <c r="I62" i="7"/>
  <c r="N60" i="7"/>
  <c r="R60" i="7" s="1"/>
  <c r="M60" i="7"/>
  <c r="K60" i="7"/>
  <c r="I60" i="7"/>
  <c r="N58" i="7"/>
  <c r="R58" i="7" s="1"/>
  <c r="M58" i="7"/>
  <c r="K58" i="7"/>
  <c r="I58" i="7"/>
  <c r="R56" i="7"/>
  <c r="N56" i="7"/>
  <c r="K56" i="7"/>
  <c r="M56" i="7" s="1"/>
  <c r="I56" i="7"/>
  <c r="N54" i="7"/>
  <c r="R54" i="7" s="1"/>
  <c r="K54" i="7"/>
  <c r="M54" i="7" s="1"/>
  <c r="I54" i="7"/>
  <c r="N52" i="7"/>
  <c r="R52" i="7" s="1"/>
  <c r="M52" i="7"/>
  <c r="K52" i="7"/>
  <c r="I52" i="7"/>
  <c r="N50" i="7"/>
  <c r="R50" i="7" s="1"/>
  <c r="K50" i="7"/>
  <c r="M50" i="7" s="1"/>
  <c r="I50" i="7"/>
  <c r="R48" i="7"/>
  <c r="N48" i="7"/>
  <c r="M48" i="7"/>
  <c r="K48" i="7"/>
  <c r="I48" i="7"/>
  <c r="N46" i="7"/>
  <c r="R46" i="7" s="1"/>
  <c r="K46" i="7"/>
  <c r="M46" i="7" s="1"/>
  <c r="I46" i="7"/>
  <c r="N44" i="7"/>
  <c r="R44" i="7" s="1"/>
  <c r="M44" i="7"/>
  <c r="K44" i="7"/>
  <c r="I44" i="7"/>
  <c r="N42" i="7"/>
  <c r="R42" i="7" s="1"/>
  <c r="K42" i="7"/>
  <c r="M42" i="7" s="1"/>
  <c r="I42" i="7"/>
  <c r="R40" i="7"/>
  <c r="N40" i="7"/>
  <c r="K40" i="7"/>
  <c r="M40" i="7" s="1"/>
  <c r="I40" i="7"/>
  <c r="R38" i="7"/>
  <c r="N38" i="7"/>
  <c r="K38" i="7"/>
  <c r="M38" i="7" s="1"/>
  <c r="I38" i="7"/>
  <c r="N36" i="7"/>
  <c r="R36" i="7" s="1"/>
  <c r="M36" i="7"/>
  <c r="K36" i="7"/>
  <c r="I36" i="7"/>
  <c r="N34" i="7"/>
  <c r="R34" i="7" s="1"/>
  <c r="K34" i="7"/>
  <c r="M34" i="7" s="1"/>
  <c r="I34" i="7"/>
  <c r="R32" i="7"/>
  <c r="N32" i="7"/>
  <c r="M32" i="7"/>
  <c r="K32" i="7"/>
  <c r="I32" i="7"/>
  <c r="N30" i="7"/>
  <c r="R30" i="7" s="1"/>
  <c r="K30" i="7"/>
  <c r="M30" i="7" s="1"/>
  <c r="I30" i="7"/>
  <c r="N28" i="7"/>
  <c r="R28" i="7" s="1"/>
  <c r="M28" i="7"/>
  <c r="K28" i="7"/>
  <c r="I28" i="7"/>
  <c r="N26" i="7"/>
  <c r="R26" i="7" s="1"/>
  <c r="K26" i="7"/>
  <c r="M26" i="7" s="1"/>
  <c r="I26" i="7"/>
  <c r="R25" i="7"/>
  <c r="N24" i="7"/>
  <c r="R24" i="7" s="1"/>
  <c r="K24" i="7"/>
  <c r="M24" i="7" s="1"/>
  <c r="I24" i="7"/>
  <c r="N22" i="7"/>
  <c r="R22" i="7" s="1"/>
  <c r="M22" i="7"/>
  <c r="K22" i="7"/>
  <c r="I22" i="7"/>
  <c r="N20" i="7"/>
  <c r="R20" i="7" s="1"/>
  <c r="K20" i="7"/>
  <c r="M20" i="7" s="1"/>
  <c r="I20" i="7"/>
  <c r="R18" i="7"/>
  <c r="N18" i="7"/>
  <c r="K18" i="7"/>
  <c r="M18" i="7" s="1"/>
  <c r="I18" i="7"/>
  <c r="R16" i="7"/>
  <c r="N16" i="7"/>
  <c r="K16" i="7"/>
  <c r="M16" i="7" s="1"/>
  <c r="I16" i="7"/>
  <c r="N14" i="7"/>
  <c r="R14" i="7" s="1"/>
  <c r="M14" i="7"/>
  <c r="K14" i="7"/>
  <c r="I14" i="7"/>
  <c r="N12" i="7"/>
  <c r="R12" i="7" s="1"/>
  <c r="K12" i="7"/>
  <c r="M12" i="7" s="1"/>
  <c r="I12" i="7"/>
  <c r="R10" i="7"/>
  <c r="N10" i="7"/>
  <c r="K10" i="7"/>
  <c r="M10" i="7" s="1"/>
  <c r="I10" i="7"/>
  <c r="N8" i="7"/>
  <c r="R8" i="7" s="1"/>
  <c r="K8" i="7"/>
  <c r="M8" i="7" s="1"/>
  <c r="I8" i="7"/>
  <c r="R6" i="7"/>
  <c r="N6" i="7"/>
  <c r="M6" i="7"/>
  <c r="K6" i="7"/>
  <c r="I6" i="7"/>
  <c r="M62" i="7" l="1"/>
  <c r="H6" i="6" l="1"/>
  <c r="D59" i="6"/>
  <c r="C59" i="6"/>
  <c r="D58" i="6"/>
  <c r="D56" i="6"/>
  <c r="D53" i="6"/>
  <c r="D49" i="6"/>
  <c r="D43" i="6"/>
  <c r="D37" i="6"/>
  <c r="D28" i="6"/>
  <c r="D18" i="6"/>
  <c r="D10" i="6"/>
  <c r="D7" i="6"/>
  <c r="C60" i="6" l="1"/>
  <c r="D60" i="6"/>
  <c r="F59" i="6"/>
  <c r="K30" i="6"/>
  <c r="K41" i="6"/>
  <c r="M41" i="6" s="1"/>
  <c r="K6" i="6"/>
  <c r="M6" i="6" s="1"/>
  <c r="I8" i="6"/>
  <c r="I9" i="6"/>
  <c r="I11" i="6"/>
  <c r="I12" i="6"/>
  <c r="I13" i="6"/>
  <c r="I14" i="6"/>
  <c r="I15" i="6"/>
  <c r="I16" i="6"/>
  <c r="I17" i="6"/>
  <c r="I19" i="6"/>
  <c r="I20" i="6"/>
  <c r="I21" i="6"/>
  <c r="I22" i="6"/>
  <c r="I23" i="6"/>
  <c r="I24" i="6"/>
  <c r="I25" i="6"/>
  <c r="I26" i="6"/>
  <c r="I27" i="6"/>
  <c r="I29" i="6"/>
  <c r="I30" i="6"/>
  <c r="J30" i="6" s="1"/>
  <c r="I31" i="6"/>
  <c r="I32" i="6"/>
  <c r="I33" i="6"/>
  <c r="I34" i="6"/>
  <c r="I35" i="6"/>
  <c r="I36" i="6"/>
  <c r="I38" i="6"/>
  <c r="I39" i="6"/>
  <c r="I40" i="6"/>
  <c r="I41" i="6"/>
  <c r="J41" i="6" s="1"/>
  <c r="I42" i="6"/>
  <c r="I44" i="6"/>
  <c r="I45" i="6"/>
  <c r="I46" i="6"/>
  <c r="I47" i="6"/>
  <c r="I48" i="6"/>
  <c r="I50" i="6"/>
  <c r="I51" i="6"/>
  <c r="I52" i="6"/>
  <c r="I53" i="6"/>
  <c r="I54" i="6"/>
  <c r="I55" i="6"/>
  <c r="I56" i="6"/>
  <c r="I57" i="6"/>
  <c r="I58" i="6"/>
  <c r="I6" i="6"/>
  <c r="J6" i="6" s="1"/>
  <c r="H8" i="6"/>
  <c r="H9" i="6"/>
  <c r="K9" i="6" s="1"/>
  <c r="M9" i="6" s="1"/>
  <c r="H11" i="6"/>
  <c r="H12" i="6"/>
  <c r="K12" i="6" s="1"/>
  <c r="M12" i="6" s="1"/>
  <c r="H13" i="6"/>
  <c r="K13" i="6" s="1"/>
  <c r="M13" i="6" s="1"/>
  <c r="H14" i="6"/>
  <c r="H15" i="6"/>
  <c r="K15" i="6" s="1"/>
  <c r="H16" i="6"/>
  <c r="K16" i="6" s="1"/>
  <c r="M16" i="6" s="1"/>
  <c r="H17" i="6"/>
  <c r="K17" i="6" s="1"/>
  <c r="M17" i="6" s="1"/>
  <c r="H19" i="6"/>
  <c r="H20" i="6"/>
  <c r="K20" i="6" s="1"/>
  <c r="M20" i="6" s="1"/>
  <c r="H21" i="6"/>
  <c r="K21" i="6" s="1"/>
  <c r="M21" i="6" s="1"/>
  <c r="H22" i="6"/>
  <c r="K22" i="6" s="1"/>
  <c r="M22" i="6" s="1"/>
  <c r="H23" i="6"/>
  <c r="H24" i="6"/>
  <c r="K24" i="6" s="1"/>
  <c r="M24" i="6" s="1"/>
  <c r="H25" i="6"/>
  <c r="K25" i="6" s="1"/>
  <c r="M25" i="6" s="1"/>
  <c r="H26" i="6"/>
  <c r="K26" i="6" s="1"/>
  <c r="M26" i="6" s="1"/>
  <c r="H27" i="6"/>
  <c r="H29" i="6"/>
  <c r="K29" i="6" s="1"/>
  <c r="M29" i="6" s="1"/>
  <c r="H31" i="6"/>
  <c r="K31" i="6" s="1"/>
  <c r="M31" i="6" s="1"/>
  <c r="H32" i="6"/>
  <c r="K32" i="6" s="1"/>
  <c r="M32" i="6" s="1"/>
  <c r="H33" i="6"/>
  <c r="K33" i="6" s="1"/>
  <c r="M33" i="6" s="1"/>
  <c r="H34" i="6"/>
  <c r="H35" i="6"/>
  <c r="K35" i="6" s="1"/>
  <c r="M35" i="6" s="1"/>
  <c r="H36" i="6"/>
  <c r="K36" i="6" s="1"/>
  <c r="M36" i="6" s="1"/>
  <c r="H38" i="6"/>
  <c r="K38" i="6" s="1"/>
  <c r="M38" i="6" s="1"/>
  <c r="H39" i="6"/>
  <c r="K39" i="6" s="1"/>
  <c r="M39" i="6" s="1"/>
  <c r="H40" i="6"/>
  <c r="K40" i="6" s="1"/>
  <c r="M40" i="6" s="1"/>
  <c r="H42" i="6"/>
  <c r="K42" i="6" s="1"/>
  <c r="M42" i="6" s="1"/>
  <c r="H44" i="6"/>
  <c r="K44" i="6" s="1"/>
  <c r="M44" i="6" s="1"/>
  <c r="H45" i="6"/>
  <c r="K45" i="6" s="1"/>
  <c r="M45" i="6" s="1"/>
  <c r="H46" i="6"/>
  <c r="K46" i="6" s="1"/>
  <c r="M46" i="6" s="1"/>
  <c r="H47" i="6"/>
  <c r="H48" i="6"/>
  <c r="K48" i="6" s="1"/>
  <c r="M48" i="6" s="1"/>
  <c r="H50" i="6"/>
  <c r="K50" i="6" s="1"/>
  <c r="M50" i="6" s="1"/>
  <c r="H51" i="6"/>
  <c r="K51" i="6" s="1"/>
  <c r="M51" i="6" s="1"/>
  <c r="H52" i="6"/>
  <c r="K52" i="6" s="1"/>
  <c r="M52" i="6" s="1"/>
  <c r="H54" i="6"/>
  <c r="K54" i="6" s="1"/>
  <c r="M54" i="6" s="1"/>
  <c r="H55" i="6"/>
  <c r="H57" i="6"/>
  <c r="K57" i="6" s="1"/>
  <c r="M57" i="6" s="1"/>
  <c r="G57" i="6"/>
  <c r="G55" i="6"/>
  <c r="G54" i="6"/>
  <c r="G51" i="6"/>
  <c r="G52" i="6"/>
  <c r="G50" i="6"/>
  <c r="G47" i="6"/>
  <c r="G46" i="6"/>
  <c r="G45" i="6"/>
  <c r="G41" i="6"/>
  <c r="G39" i="6"/>
  <c r="G30" i="6"/>
  <c r="G31" i="6"/>
  <c r="G32" i="6"/>
  <c r="G33" i="6"/>
  <c r="G34" i="6"/>
  <c r="G35" i="6"/>
  <c r="G36" i="6"/>
  <c r="G22" i="6"/>
  <c r="G23" i="6"/>
  <c r="G24" i="6"/>
  <c r="G25" i="6"/>
  <c r="G26" i="6"/>
  <c r="G27" i="6"/>
  <c r="G21" i="6"/>
  <c r="G20" i="6"/>
  <c r="H58" i="6"/>
  <c r="H56" i="6"/>
  <c r="K56" i="6" s="1"/>
  <c r="M56" i="6" s="1"/>
  <c r="H53" i="6"/>
  <c r="K53" i="6" s="1"/>
  <c r="M53" i="6" s="1"/>
  <c r="J27" i="6" l="1"/>
  <c r="J23" i="6"/>
  <c r="J19" i="6"/>
  <c r="J14" i="6"/>
  <c r="J21" i="6"/>
  <c r="J39" i="6"/>
  <c r="J11" i="6"/>
  <c r="J35" i="6"/>
  <c r="J31" i="6"/>
  <c r="K14" i="6"/>
  <c r="M14" i="6" s="1"/>
  <c r="J44" i="6"/>
  <c r="J29" i="6"/>
  <c r="K11" i="6"/>
  <c r="M11" i="6" s="1"/>
  <c r="J48" i="6"/>
  <c r="J20" i="6"/>
  <c r="J33" i="6"/>
  <c r="J13" i="6"/>
  <c r="J12" i="6"/>
  <c r="J52" i="6"/>
  <c r="K58" i="6"/>
  <c r="M58" i="6" s="1"/>
  <c r="J58" i="6"/>
  <c r="J53" i="6"/>
  <c r="J45" i="6"/>
  <c r="K23" i="6"/>
  <c r="M23" i="6" s="1"/>
  <c r="J26" i="6"/>
  <c r="J22" i="6"/>
  <c r="K8" i="6"/>
  <c r="M8" i="6" s="1"/>
  <c r="J36" i="6"/>
  <c r="J55" i="6"/>
  <c r="J51" i="6"/>
  <c r="J47" i="6"/>
  <c r="J38" i="6"/>
  <c r="J34" i="6"/>
  <c r="J57" i="6"/>
  <c r="J25" i="6"/>
  <c r="J17" i="6"/>
  <c r="J9" i="6"/>
  <c r="K27" i="6"/>
  <c r="M27" i="6" s="1"/>
  <c r="K19" i="6"/>
  <c r="M19" i="6" s="1"/>
  <c r="M15" i="6"/>
  <c r="J54" i="6"/>
  <c r="J50" i="6"/>
  <c r="J46" i="6"/>
  <c r="J42" i="6"/>
  <c r="J15" i="6"/>
  <c r="J56" i="6"/>
  <c r="J40" i="6"/>
  <c r="J32" i="6"/>
  <c r="J24" i="6"/>
  <c r="J16" i="6"/>
  <c r="J8" i="6"/>
  <c r="K55" i="6"/>
  <c r="M55" i="6" s="1"/>
  <c r="K47" i="6"/>
  <c r="M47" i="6" s="1"/>
  <c r="K34" i="6"/>
  <c r="M34" i="6" s="1"/>
  <c r="M30" i="6"/>
  <c r="H49" i="6"/>
  <c r="H43" i="6"/>
  <c r="H59" i="6" l="1"/>
  <c r="H60" i="6" s="1"/>
  <c r="K43" i="6"/>
  <c r="M43" i="6" s="1"/>
  <c r="K49" i="6"/>
  <c r="H37" i="6"/>
  <c r="H28" i="6"/>
  <c r="H18" i="6"/>
  <c r="M49" i="6" l="1"/>
  <c r="M59" i="6" s="1"/>
  <c r="M60" i="6" s="1"/>
  <c r="K59" i="6"/>
  <c r="K28" i="6"/>
  <c r="M28" i="6" s="1"/>
  <c r="K37" i="6"/>
  <c r="M37" i="6" s="1"/>
  <c r="K18" i="6"/>
  <c r="M18" i="6" s="1"/>
  <c r="K60" i="6"/>
  <c r="G9" i="6"/>
  <c r="G8" i="6"/>
  <c r="G6" i="6"/>
  <c r="F7" i="6"/>
  <c r="I7" i="6" s="1"/>
  <c r="F10" i="6"/>
  <c r="I10" i="6" s="1"/>
  <c r="H10" i="6"/>
  <c r="H7" i="6"/>
  <c r="J7" i="6" l="1"/>
  <c r="K7" i="6"/>
  <c r="M7" i="6" s="1"/>
  <c r="J10" i="6"/>
  <c r="K10" i="6"/>
  <c r="M10" i="6" s="1"/>
  <c r="C56" i="6"/>
  <c r="C53" i="6"/>
  <c r="C49" i="6"/>
  <c r="C43" i="6"/>
  <c r="C37" i="6"/>
  <c r="C28" i="6"/>
  <c r="C18" i="6"/>
  <c r="C10" i="6" l="1"/>
  <c r="C7" i="6"/>
  <c r="G42" i="6" l="1"/>
  <c r="F49" i="6" l="1"/>
  <c r="I49" i="6" s="1"/>
  <c r="J49" i="6" s="1"/>
  <c r="F37" i="6"/>
  <c r="I37" i="6" s="1"/>
  <c r="J37" i="6" s="1"/>
  <c r="F43" i="6"/>
  <c r="I43" i="6" s="1"/>
  <c r="J43" i="6" s="1"/>
  <c r="J59" i="6" l="1"/>
  <c r="J60" i="6" s="1"/>
  <c r="I60" i="6"/>
  <c r="F60" i="6" l="1"/>
  <c r="F28" i="6"/>
  <c r="I28" i="6" s="1"/>
  <c r="J28" i="6" s="1"/>
  <c r="F18" i="6"/>
  <c r="I18" i="6" s="1"/>
  <c r="J18" i="6" s="1"/>
  <c r="G48" i="6"/>
  <c r="G44" i="6"/>
  <c r="G38" i="6"/>
  <c r="G29" i="6"/>
  <c r="G19" i="6"/>
  <c r="G40" i="6"/>
  <c r="L60" i="6" l="1"/>
  <c r="G60" i="6" l="1"/>
</calcChain>
</file>

<file path=xl/sharedStrings.xml><?xml version="1.0" encoding="utf-8"?>
<sst xmlns="http://schemas.openxmlformats.org/spreadsheetml/2006/main" count="282" uniqueCount="199">
  <si>
    <t>Razdjel/Glava</t>
  </si>
  <si>
    <t>Naziv</t>
  </si>
  <si>
    <t>O10</t>
  </si>
  <si>
    <t>O20</t>
  </si>
  <si>
    <t>O30</t>
  </si>
  <si>
    <t>030-02</t>
  </si>
  <si>
    <t>030-03</t>
  </si>
  <si>
    <t>030-04</t>
  </si>
  <si>
    <t>030-05</t>
  </si>
  <si>
    <t>040-01</t>
  </si>
  <si>
    <t>O40</t>
  </si>
  <si>
    <t>050-01</t>
  </si>
  <si>
    <t>050-02</t>
  </si>
  <si>
    <t>050-03</t>
  </si>
  <si>
    <t>O50</t>
  </si>
  <si>
    <t>060-01</t>
  </si>
  <si>
    <t>060-02</t>
  </si>
  <si>
    <t>O60</t>
  </si>
  <si>
    <t>070-01</t>
  </si>
  <si>
    <t>070-02</t>
  </si>
  <si>
    <t>O70</t>
  </si>
  <si>
    <t>O80</t>
  </si>
  <si>
    <t>Osnovnoškolsko obrazovanje - 11</t>
  </si>
  <si>
    <t>Srednjoškolsko obrazovanje -11</t>
  </si>
  <si>
    <t>Socijalna skrb - 11</t>
  </si>
  <si>
    <t>Ustanove u zdravstvu - 11</t>
  </si>
  <si>
    <t>Limit 1</t>
  </si>
  <si>
    <t>Limit 2</t>
  </si>
  <si>
    <t xml:space="preserve"> Limit 2</t>
  </si>
  <si>
    <t>UKUPNO</t>
  </si>
  <si>
    <t>2020. godina</t>
  </si>
  <si>
    <t>Plan 2020.</t>
  </si>
  <si>
    <t>2021. godina</t>
  </si>
  <si>
    <t>Plan 2021.</t>
  </si>
  <si>
    <t>Izvršenje 2017.</t>
  </si>
  <si>
    <t>060-03</t>
  </si>
  <si>
    <t>UO za javnu nabavu i upravljanje imovinom</t>
  </si>
  <si>
    <t>040-</t>
  </si>
  <si>
    <t>040-11</t>
  </si>
  <si>
    <t>040-15</t>
  </si>
  <si>
    <t>Osnovnoškolsko obrazovanje - 45</t>
  </si>
  <si>
    <t>Srednjoškolsko obrazovanje -45</t>
  </si>
  <si>
    <t>Dom za starije i nemoćne - 45</t>
  </si>
  <si>
    <t>Socijalna skrb - 45</t>
  </si>
  <si>
    <t>2022. godina</t>
  </si>
  <si>
    <t>Izvršenje 2018.</t>
  </si>
  <si>
    <t>Prijedlog rebalansa 2019.</t>
  </si>
  <si>
    <t>Plan 2022.</t>
  </si>
  <si>
    <t>Ured župana - 11</t>
  </si>
  <si>
    <t>UO za proračun i financije - 11</t>
  </si>
  <si>
    <t>UO za proračun i financije - 44</t>
  </si>
  <si>
    <t>UO za obrazovanje - 11</t>
  </si>
  <si>
    <t>Narodni muzej - 11</t>
  </si>
  <si>
    <t>Kazalište lutaka - 11</t>
  </si>
  <si>
    <t>UO za zdravstvo i soc.skrb - 11</t>
  </si>
  <si>
    <t>UO za zdravstvo i soc.skrb - 13</t>
  </si>
  <si>
    <t>Ustanove u zdravstvu - 13</t>
  </si>
  <si>
    <t>Ustanove u zdravstvu - 45</t>
  </si>
  <si>
    <t>Dom za starije i nemoćne - 11</t>
  </si>
  <si>
    <t>UO za prostorno uređenje - 11</t>
  </si>
  <si>
    <t>UO za prostorno uređenje - 13</t>
  </si>
  <si>
    <t>UO za prostorno uređenje - 14</t>
  </si>
  <si>
    <t>Natura Jadera - 11</t>
  </si>
  <si>
    <t>Natura Jadera - 13</t>
  </si>
  <si>
    <t>Natura Jadera - 14</t>
  </si>
  <si>
    <t>Zavod za prostorno uređenje -11</t>
  </si>
  <si>
    <t>UO za gospodarstvo - 11</t>
  </si>
  <si>
    <t>UO za gospodarstvo - 14</t>
  </si>
  <si>
    <t>Ustanova INOVACIJA - 11</t>
  </si>
  <si>
    <t>Agencija za razvoj -Zadra Nova - 11</t>
  </si>
  <si>
    <t>UO za poljoprivredu - 11</t>
  </si>
  <si>
    <t>UO za poljoprivredu - 14</t>
  </si>
  <si>
    <t>UO za poljoprivredu - 15</t>
  </si>
  <si>
    <t>UO za poljoprivredu - 17</t>
  </si>
  <si>
    <t>Agencija za ruralni razvoj - 11</t>
  </si>
  <si>
    <t>080 - 01</t>
  </si>
  <si>
    <t>UO za pomorsko dobro - 11</t>
  </si>
  <si>
    <t>UO za pomorsko dobro - 13</t>
  </si>
  <si>
    <t>UO za pomorsko dobro - 14</t>
  </si>
  <si>
    <t>100-01</t>
  </si>
  <si>
    <t>UO za pravne i zajedničke poslove - 11</t>
  </si>
  <si>
    <t>UO za pravne i zajedničke poslove - 13</t>
  </si>
  <si>
    <t>110-01</t>
  </si>
  <si>
    <t>010-01</t>
  </si>
  <si>
    <t>020-01</t>
  </si>
  <si>
    <t>030-01</t>
  </si>
  <si>
    <t>Izgradnja CGO - 11</t>
  </si>
  <si>
    <t>Izgradnja Centar kreativne industrije - 11</t>
  </si>
  <si>
    <t>Tablica; Limiti ukupnih rashoda po razdjelima proračuna Zadarske županije za izvore financiranja opći prihodi i primici (11 - opći prihodi,</t>
  </si>
  <si>
    <t>Izvor</t>
  </si>
  <si>
    <t>Prijedlog rebalansa 2019</t>
  </si>
  <si>
    <t>Limit 1.</t>
  </si>
  <si>
    <t>Limit 2.</t>
  </si>
  <si>
    <t>Indeks 17/16</t>
  </si>
  <si>
    <t xml:space="preserve">Limit 1. </t>
  </si>
  <si>
    <t xml:space="preserve">Limit 2. </t>
  </si>
  <si>
    <t>Indeks 18/17</t>
  </si>
  <si>
    <t>Indeks 19/18</t>
  </si>
  <si>
    <t>Osnovna škola Benkovac</t>
  </si>
  <si>
    <t>Osnovna škola Radića Bibinje</t>
  </si>
  <si>
    <t>Osnovna škola Biograd na moru</t>
  </si>
  <si>
    <t>Osnovna škola Galovac</t>
  </si>
  <si>
    <t>OŠ Nikole Tesle Gračac</t>
  </si>
  <si>
    <t>OŠ Petar Zoranić Jasenice</t>
  </si>
  <si>
    <t xml:space="preserve">OŠ I.G.Kovačića Lišane Ostrovičke </t>
  </si>
  <si>
    <t>OŠ Vladimir Nazor Neviđane</t>
  </si>
  <si>
    <t>OŠ Petra Zoranića Nin</t>
  </si>
  <si>
    <t>Osnovna škola Novigrad</t>
  </si>
  <si>
    <t>Osnovna škola Obrovac</t>
  </si>
  <si>
    <t>OŠ Jurja Dalmatinca Pag</t>
  </si>
  <si>
    <t>Osnovna škola Pakoštane</t>
  </si>
  <si>
    <t>Osnovna škola Franka Lisice Polača</t>
  </si>
  <si>
    <t>Osnovna škola Poličnik</t>
  </si>
  <si>
    <t>OŠ Braće Ribar Posedarje</t>
  </si>
  <si>
    <t>OŠ Valentin Klarin Preko</t>
  </si>
  <si>
    <t>Osnovna škola Pridraga</t>
  </si>
  <si>
    <t>Osnovna škola Privlaka</t>
  </si>
  <si>
    <t>OŠ Jurja Barakovića Ražanac</t>
  </si>
  <si>
    <t>OŠ Petra Lorinija Sali</t>
  </si>
  <si>
    <t>456,122,14</t>
  </si>
  <si>
    <t>OŠ Petra Zoranića Stankovci</t>
  </si>
  <si>
    <t>Osnovna škola Starigrad</t>
  </si>
  <si>
    <t>Osnovna škola Sukošan</t>
  </si>
  <si>
    <t>Osnovna škola Sv. Filip i Jakov</t>
  </si>
  <si>
    <t>OŠ Vladimira Nazora Škabrnja</t>
  </si>
  <si>
    <t>Osnovna škola Zemunik</t>
  </si>
  <si>
    <t>Kapitalna ulaganja OŠ</t>
  </si>
  <si>
    <t>Materijal i usluge za tekuće investicijsko ulaganje u OŠ</t>
  </si>
  <si>
    <t>NAPOMENA:</t>
  </si>
  <si>
    <t xml:space="preserve">Nakon donošenja Odluka o minimalnim financijskim standardima od strane Vlade RH  izvršit će se korekcija limita ukoliko to bude potrebno. </t>
  </si>
  <si>
    <t>Tablica; Limiti ukupnih rashoda osnovnih škola za izvore financiranja 11 -  opći prihodi i primici i 45 -fond poravnanja i dodatni udio u porezu na dohodak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</si>
  <si>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</si>
  <si>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</si>
  <si>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</si>
  <si>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</si>
  <si>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</si>
  <si>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</si>
  <si>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</si>
  <si>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</si>
  <si>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</si>
  <si>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</si>
  <si>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</si>
  <si>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</si>
  <si>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</si>
  <si>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</si>
  <si>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</si>
  <si>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</si>
  <si>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</si>
  <si>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</si>
  <si>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</si>
  <si>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</si>
  <si>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</si>
  <si>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</si>
  <si>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</si>
  <si>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</si>
  <si>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</si>
  <si>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</si>
  <si>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</si>
  <si>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</si>
  <si>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</si>
  <si>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</si>
  <si>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Tablica; Limiti ukupnih rashoda srednjih škola za izvore financiranja 11 -  opći prihodi i primici i 45 -fond poravnanja i dodatni udio u porezu na dohodak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</si>
  <si>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</si>
  <si>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</si>
  <si>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</si>
  <si>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</si>
  <si>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</si>
  <si>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</si>
  <si>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</si>
  <si>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</si>
  <si>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</si>
  <si>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</si>
  <si>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</si>
  <si>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Klasična gimnazija Ivana Pavla II.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</si>
  <si>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</si>
  <si>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</si>
  <si>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</si>
  <si>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</si>
  <si>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</si>
  <si>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</si>
  <si>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</si>
  <si>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</si>
  <si>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</si>
  <si>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</si>
  <si>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</si>
  <si>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</si>
  <si>
    <t>13 - koncesije u zdravstvu i pomorstvu, 15 - lovozakupnina, 17 - navodnjavanje) i izvor 44 - naknada za zadrž. nezak.izgr. zgrada za razdoblje 2020.-2022. godine</t>
  </si>
  <si>
    <t>UO za financije i proračun - 11 i 44</t>
  </si>
  <si>
    <t>UO za zdravstvo i soc.skrb 11 i 13</t>
  </si>
  <si>
    <t>UO za prostorno uređenje 11</t>
  </si>
  <si>
    <t>UO za gospodarstvo 11</t>
  </si>
  <si>
    <t>UO za pravne i zajedničke poslove 11</t>
  </si>
  <si>
    <t>UO za j. n. i upr. im. - 11</t>
  </si>
  <si>
    <t>*</t>
  </si>
  <si>
    <t>Limiti za 2021. i 2022. su određeni po procijenjenim postocima porasta općih prihoda.</t>
  </si>
  <si>
    <t>za projekte u provedbi potrebno je kroz limit 2 uključiti stvarno potrebni iznos iz izvora 11.</t>
  </si>
  <si>
    <t>Izvor 11+13+14+15+17+44</t>
  </si>
  <si>
    <t>UO za poljoprivredu 11 i 15 i 17</t>
  </si>
  <si>
    <t>UO za pomorsko dobro 11 i 13 i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</si>
</sst>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4" fontId="0" fillId="0" borderId="0" xfId="0" applyNumberFormat="1"/>
    <xf numFmtId="0" fontId="2" fillId="0" borderId="0" xfId="0" applyFont="1"/>
    <xf numFmtId="4" fontId="0" fillId="2" borderId="1" xfId="0" applyNumberFormat="1" applyFill="1" applyBorder="1" applyAlignment="1">
      <alignment horizontal="left" vertical="justify"/>
    </xf>
    <xf numFmtId="4" fontId="2" fillId="0" borderId="0" xfId="0" applyNumberFormat="1" applyFont="1"/>
    <xf numFmtId="0" fontId="4" fillId="0" borderId="0" xfId="0" applyFont="1"/>
    <xf numFmtId="0" fontId="5" fillId="2" borderId="12" xfId="0" applyFont="1" applyFill="1" applyBorder="1" applyAlignment="1">
      <alignment horizontal="center"/>
    </xf>
    <xf numFmtId="4" fontId="0" fillId="2" borderId="14" xfId="0" applyNumberFormat="1" applyFill="1" applyBorder="1" applyAlignment="1">
      <alignment horizontal="left" vertical="justify"/>
    </xf>
    <xf numFmtId="4" fontId="3" fillId="4" borderId="15" xfId="0" applyNumberFormat="1" applyFont="1" applyFill="1" applyBorder="1" applyAlignment="1">
      <alignment horizontal="center" vertical="justify"/>
    </xf>
    <xf numFmtId="4" fontId="3" fillId="4" borderId="1" xfId="0" applyNumberFormat="1" applyFont="1" applyFill="1" applyBorder="1" applyAlignment="1">
      <alignment horizontal="center" vertical="justify"/>
    </xf>
    <xf numFmtId="4" fontId="3" fillId="4" borderId="16" xfId="0" applyNumberFormat="1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justify" vertical="justify"/>
    </xf>
    <xf numFmtId="4" fontId="3" fillId="6" borderId="15" xfId="0" applyNumberFormat="1" applyFont="1" applyFill="1" applyBorder="1" applyAlignment="1">
      <alignment horizontal="center" vertical="justify"/>
    </xf>
    <xf numFmtId="4" fontId="3" fillId="6" borderId="1" xfId="0" applyNumberFormat="1" applyFont="1" applyFill="1" applyBorder="1" applyAlignment="1">
      <alignment horizontal="center" vertical="justify"/>
    </xf>
    <xf numFmtId="4" fontId="3" fillId="6" borderId="16" xfId="0" applyNumberFormat="1" applyFont="1" applyFill="1" applyBorder="1" applyAlignment="1">
      <alignment horizontal="center" vertical="justify"/>
    </xf>
    <xf numFmtId="4" fontId="3" fillId="2" borderId="15" xfId="0" applyNumberFormat="1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4" fontId="3" fillId="2" borderId="1" xfId="0" applyNumberFormat="1" applyFont="1" applyFill="1" applyBorder="1" applyAlignment="1">
      <alignment horizontal="center" vertical="justify"/>
    </xf>
    <xf numFmtId="4" fontId="3" fillId="2" borderId="16" xfId="0" applyNumberFormat="1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8" fillId="0" borderId="14" xfId="1" applyNumberFormat="1" applyFont="1" applyBorder="1"/>
    <xf numFmtId="4" fontId="6" fillId="7" borderId="18" xfId="0" applyNumberFormat="1" applyFont="1" applyFill="1" applyBorder="1"/>
    <xf numFmtId="4" fontId="6" fillId="4" borderId="15" xfId="0" applyNumberFormat="1" applyFont="1" applyFill="1" applyBorder="1"/>
    <xf numFmtId="4" fontId="6" fillId="4" borderId="1" xfId="0" applyNumberFormat="1" applyFont="1" applyFill="1" applyBorder="1"/>
    <xf numFmtId="4" fontId="6" fillId="4" borderId="16" xfId="0" applyNumberFormat="1" applyFont="1" applyFill="1" applyBorder="1"/>
    <xf numFmtId="4" fontId="6" fillId="0" borderId="17" xfId="0" applyNumberFormat="1" applyFont="1" applyBorder="1"/>
    <xf numFmtId="4" fontId="6" fillId="6" borderId="15" xfId="0" applyNumberFormat="1" applyFont="1" applyFill="1" applyBorder="1"/>
    <xf numFmtId="4" fontId="6" fillId="6" borderId="1" xfId="0" applyNumberFormat="1" applyFont="1" applyFill="1" applyBorder="1"/>
    <xf numFmtId="4" fontId="6" fillId="6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 vertical="justify"/>
    </xf>
    <xf numFmtId="4" fontId="9" fillId="2" borderId="15" xfId="0" applyNumberFormat="1" applyFont="1" applyFill="1" applyBorder="1" applyAlignment="1">
      <alignment horizontal="center" vertical="justify"/>
    </xf>
    <xf numFmtId="4" fontId="6" fillId="0" borderId="2" xfId="0" applyNumberFormat="1" applyFont="1" applyBorder="1" applyAlignment="1">
      <alignment horizontal="center"/>
    </xf>
    <xf numFmtId="4" fontId="6" fillId="7" borderId="19" xfId="0" applyNumberFormat="1" applyFont="1" applyFill="1" applyBorder="1"/>
    <xf numFmtId="4" fontId="6" fillId="4" borderId="20" xfId="0" applyNumberFormat="1" applyFont="1" applyFill="1" applyBorder="1"/>
    <xf numFmtId="4" fontId="6" fillId="4" borderId="2" xfId="0" applyNumberFormat="1" applyFont="1" applyFill="1" applyBorder="1"/>
    <xf numFmtId="4" fontId="6" fillId="6" borderId="2" xfId="0" applyNumberFormat="1" applyFont="1" applyFill="1" applyBorder="1"/>
    <xf numFmtId="164" fontId="8" fillId="0" borderId="14" xfId="1" applyNumberFormat="1" applyFont="1" applyFill="1" applyBorder="1"/>
    <xf numFmtId="4" fontId="6" fillId="7" borderId="1" xfId="0" applyNumberFormat="1" applyFont="1" applyFill="1" applyBorder="1" applyAlignment="1">
      <alignment horizontal="center"/>
    </xf>
    <xf numFmtId="4" fontId="6" fillId="7" borderId="17" xfId="0" applyNumberFormat="1" applyFont="1" applyFill="1" applyBorder="1"/>
    <xf numFmtId="4" fontId="6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7" borderId="9" xfId="0" applyNumberFormat="1" applyFont="1" applyFill="1" applyBorder="1"/>
    <xf numFmtId="4" fontId="6" fillId="4" borderId="6" xfId="0" applyNumberFormat="1" applyFont="1" applyFill="1" applyBorder="1"/>
    <xf numFmtId="4" fontId="6" fillId="4" borderId="7" xfId="0" applyNumberFormat="1" applyFont="1" applyFill="1" applyBorder="1"/>
    <xf numFmtId="4" fontId="6" fillId="4" borderId="8" xfId="0" applyNumberFormat="1" applyFont="1" applyFill="1" applyBorder="1"/>
    <xf numFmtId="4" fontId="6" fillId="6" borderId="6" xfId="0" applyNumberFormat="1" applyFont="1" applyFill="1" applyBorder="1"/>
    <xf numFmtId="4" fontId="6" fillId="6" borderId="7" xfId="0" applyNumberFormat="1" applyFont="1" applyFill="1" applyBorder="1"/>
    <xf numFmtId="4" fontId="6" fillId="6" borderId="8" xfId="0" applyNumberFormat="1" applyFont="1" applyFill="1" applyBorder="1"/>
    <xf numFmtId="4" fontId="9" fillId="2" borderId="6" xfId="0" applyNumberFormat="1" applyFont="1" applyFill="1" applyBorder="1" applyAlignment="1">
      <alignment horizontal="center" vertical="justify"/>
    </xf>
    <xf numFmtId="4" fontId="3" fillId="2" borderId="7" xfId="0" applyNumberFormat="1" applyFont="1" applyFill="1" applyBorder="1" applyAlignment="1">
      <alignment horizontal="center" vertical="justify"/>
    </xf>
    <xf numFmtId="4" fontId="1" fillId="2" borderId="8" xfId="0" applyNumberFormat="1" applyFont="1" applyFill="1" applyBorder="1" applyAlignment="1">
      <alignment horizontal="righ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7" borderId="0" xfId="0" applyNumberFormat="1" applyFont="1" applyFill="1" applyBorder="1"/>
    <xf numFmtId="4" fontId="6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justify" vertical="center"/>
    </xf>
    <xf numFmtId="0" fontId="5" fillId="2" borderId="11" xfId="0" applyFont="1" applyFill="1" applyBorder="1" applyAlignment="1">
      <alignment horizontal="justify" vertical="justify"/>
    </xf>
    <xf numFmtId="0" fontId="5" fillId="0" borderId="0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/>
    </xf>
    <xf numFmtId="4" fontId="9" fillId="7" borderId="16" xfId="0" applyNumberFormat="1" applyFont="1" applyFill="1" applyBorder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4" fontId="9" fillId="7" borderId="2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9" fillId="0" borderId="7" xfId="0" applyNumberFormat="1" applyFont="1" applyBorder="1" applyAlignment="1">
      <alignment horizontal="right"/>
    </xf>
    <xf numFmtId="4" fontId="9" fillId="7" borderId="8" xfId="0" applyNumberFormat="1" applyFont="1" applyFill="1" applyBorder="1" applyAlignment="1">
      <alignment horizontal="right"/>
    </xf>
    <xf numFmtId="4" fontId="6" fillId="0" borderId="23" xfId="0" applyNumberFormat="1" applyFont="1" applyBorder="1"/>
    <xf numFmtId="0" fontId="5" fillId="0" borderId="24" xfId="0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justify"/>
    </xf>
    <xf numFmtId="4" fontId="6" fillId="0" borderId="0" xfId="0" applyNumberFormat="1" applyFont="1"/>
    <xf numFmtId="4" fontId="12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13" fillId="0" borderId="0" xfId="0" applyNumberFormat="1" applyFont="1"/>
    <xf numFmtId="4" fontId="5" fillId="2" borderId="1" xfId="0" applyNumberFormat="1" applyFont="1" applyFill="1" applyBorder="1" applyAlignment="1">
      <alignment horizontal="left" vertical="justify"/>
    </xf>
    <xf numFmtId="0" fontId="5" fillId="0" borderId="1" xfId="0" applyFont="1" applyBorder="1"/>
    <xf numFmtId="4" fontId="5" fillId="0" borderId="1" xfId="0" applyNumberFormat="1" applyFont="1" applyBorder="1"/>
    <xf numFmtId="4" fontId="5" fillId="4" borderId="1" xfId="0" applyNumberFormat="1" applyFont="1" applyFill="1" applyBorder="1"/>
    <xf numFmtId="4" fontId="5" fillId="5" borderId="2" xfId="0" applyNumberFormat="1" applyFont="1" applyFill="1" applyBorder="1"/>
    <xf numFmtId="4" fontId="5" fillId="5" borderId="1" xfId="0" applyNumberFormat="1" applyFont="1" applyFill="1" applyBorder="1"/>
    <xf numFmtId="4" fontId="5" fillId="3" borderId="2" xfId="0" applyNumberFormat="1" applyFont="1" applyFill="1" applyBorder="1"/>
    <xf numFmtId="4" fontId="5" fillId="3" borderId="1" xfId="0" applyNumberFormat="1" applyFont="1" applyFill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4" fontId="13" fillId="4" borderId="2" xfId="0" applyNumberFormat="1" applyFont="1" applyFill="1" applyBorder="1"/>
    <xf numFmtId="4" fontId="13" fillId="4" borderId="1" xfId="0" applyNumberFormat="1" applyFont="1" applyFill="1" applyBorder="1"/>
    <xf numFmtId="4" fontId="13" fillId="5" borderId="2" xfId="0" applyNumberFormat="1" applyFont="1" applyFill="1" applyBorder="1"/>
    <xf numFmtId="4" fontId="13" fillId="5" borderId="1" xfId="0" applyNumberFormat="1" applyFont="1" applyFill="1" applyBorder="1"/>
    <xf numFmtId="4" fontId="13" fillId="3" borderId="2" xfId="0" applyNumberFormat="1" applyFont="1" applyFill="1" applyBorder="1"/>
    <xf numFmtId="0" fontId="13" fillId="0" borderId="0" xfId="0" applyFont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13" fillId="3" borderId="1" xfId="0" applyFont="1" applyFill="1" applyBorder="1" applyAlignment="1">
      <alignment horizontal="left"/>
    </xf>
    <xf numFmtId="0" fontId="5" fillId="0" borderId="0" xfId="0" applyFont="1" applyFill="1"/>
    <xf numFmtId="0" fontId="13" fillId="0" borderId="5" xfId="0" applyFont="1" applyBorder="1" applyAlignment="1"/>
    <xf numFmtId="4" fontId="13" fillId="5" borderId="25" xfId="0" applyNumberFormat="1" applyFont="1" applyFill="1" applyBorder="1" applyAlignment="1">
      <alignment horizontal="center" vertical="justify"/>
    </xf>
    <xf numFmtId="4" fontId="13" fillId="5" borderId="26" xfId="0" applyNumberFormat="1" applyFont="1" applyFill="1" applyBorder="1" applyAlignment="1">
      <alignment horizontal="center" vertical="justify"/>
    </xf>
    <xf numFmtId="4" fontId="13" fillId="5" borderId="27" xfId="0" applyNumberFormat="1" applyFont="1" applyFill="1" applyBorder="1" applyAlignment="1">
      <alignment horizontal="center" vertical="justify"/>
    </xf>
    <xf numFmtId="0" fontId="13" fillId="0" borderId="28" xfId="0" applyFont="1" applyBorder="1" applyAlignment="1"/>
    <xf numFmtId="4" fontId="13" fillId="0" borderId="29" xfId="0" applyNumberFormat="1" applyFont="1" applyBorder="1" applyAlignment="1"/>
    <xf numFmtId="0" fontId="13" fillId="0" borderId="30" xfId="0" applyFont="1" applyBorder="1" applyAlignment="1"/>
    <xf numFmtId="4" fontId="13" fillId="4" borderId="25" xfId="0" applyNumberFormat="1" applyFont="1" applyFill="1" applyBorder="1" applyAlignment="1">
      <alignment horizontal="center" vertical="justify"/>
    </xf>
    <xf numFmtId="4" fontId="13" fillId="4" borderId="26" xfId="0" applyNumberFormat="1" applyFont="1" applyFill="1" applyBorder="1" applyAlignment="1">
      <alignment horizontal="center" vertical="justify"/>
    </xf>
    <xf numFmtId="4" fontId="13" fillId="4" borderId="31" xfId="0" applyNumberFormat="1" applyFont="1" applyFill="1" applyBorder="1" applyAlignment="1">
      <alignment horizontal="center" vertical="justify"/>
    </xf>
    <xf numFmtId="4" fontId="13" fillId="2" borderId="32" xfId="0" applyNumberFormat="1" applyFont="1" applyFill="1" applyBorder="1" applyAlignment="1">
      <alignment horizontal="center" vertical="justify"/>
    </xf>
    <xf numFmtId="4" fontId="13" fillId="2" borderId="26" xfId="0" applyNumberFormat="1" applyFont="1" applyFill="1" applyBorder="1" applyAlignment="1">
      <alignment horizontal="center" vertical="justify"/>
    </xf>
    <xf numFmtId="4" fontId="13" fillId="2" borderId="27" xfId="0" applyNumberFormat="1" applyFont="1" applyFill="1" applyBorder="1" applyAlignment="1">
      <alignment horizontal="center" vertical="justify"/>
    </xf>
    <xf numFmtId="4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5" fillId="0" borderId="7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justify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5" fillId="7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2">
    <cellStyle name="Normalno" xfId="0" builtinId="0"/>
    <cellStyle name="Obično_dec20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A34" workbookViewId="0">
      <selection activeCell="E47" sqref="E47"/>
    </sheetView>
  </sheetViews>
  <sheetFormatPr defaultRowHeight="15" x14ac:dyDescent="0.25"/>
  <cols>
    <col min="1" max="1" width="7.28515625" customWidth="1"/>
    <col min="2" max="2" width="46.42578125" bestFit="1" customWidth="1"/>
    <col min="3" max="3" width="15.5703125" style="1" bestFit="1" customWidth="1"/>
    <col min="4" max="4" width="16.140625" style="1" bestFit="1" customWidth="1"/>
    <col min="5" max="5" width="16.42578125" style="1" customWidth="1"/>
    <col min="6" max="6" width="7.7109375" style="1" bestFit="1" customWidth="1"/>
    <col min="7" max="7" width="15.42578125" style="1" bestFit="1" customWidth="1"/>
    <col min="8" max="8" width="15.42578125" style="4" bestFit="1" customWidth="1"/>
    <col min="9" max="9" width="7.7109375" style="1" bestFit="1" customWidth="1"/>
    <col min="10" max="11" width="15.42578125" style="1" bestFit="1" customWidth="1"/>
    <col min="12" max="12" width="8.140625" style="1" bestFit="1" customWidth="1"/>
    <col min="13" max="13" width="15.42578125" style="1" customWidth="1"/>
    <col min="14" max="14" width="2.5703125" style="1" hidden="1" customWidth="1"/>
    <col min="19" max="19" width="12.7109375" bestFit="1" customWidth="1"/>
  </cols>
  <sheetData>
    <row r="1" spans="1:18" ht="15.75" x14ac:dyDescent="0.25">
      <c r="A1" s="79" t="s">
        <v>88</v>
      </c>
      <c r="B1" s="79"/>
      <c r="C1" s="80"/>
      <c r="D1" s="80"/>
      <c r="E1" s="80"/>
      <c r="F1" s="80"/>
      <c r="G1" s="80"/>
      <c r="H1" s="81"/>
      <c r="I1" s="80"/>
      <c r="J1" s="80"/>
      <c r="K1" s="80"/>
      <c r="L1" s="80"/>
      <c r="M1" s="80"/>
      <c r="N1" s="80"/>
    </row>
    <row r="2" spans="1:18" ht="15.75" x14ac:dyDescent="0.25">
      <c r="A2" s="79" t="s">
        <v>186</v>
      </c>
      <c r="B2" s="79"/>
      <c r="C2" s="80"/>
      <c r="D2" s="80"/>
      <c r="E2" s="80"/>
      <c r="F2" s="80"/>
      <c r="G2" s="80"/>
      <c r="H2" s="81"/>
      <c r="I2" s="80"/>
      <c r="J2" s="80"/>
      <c r="K2" s="80"/>
      <c r="L2" s="80"/>
      <c r="M2" s="80"/>
      <c r="N2" s="80"/>
    </row>
    <row r="3" spans="1:18" ht="16.5" thickBot="1" x14ac:dyDescent="0.3">
      <c r="A3" s="79"/>
      <c r="B3" s="79"/>
      <c r="C3" s="80"/>
      <c r="D3" s="80"/>
      <c r="E3" s="80"/>
      <c r="F3" s="80"/>
      <c r="G3" s="80"/>
      <c r="H3" s="81"/>
      <c r="I3" s="80"/>
      <c r="J3" s="80"/>
      <c r="K3" s="80"/>
      <c r="L3" s="80"/>
      <c r="M3" s="80"/>
      <c r="N3" s="80"/>
    </row>
    <row r="4" spans="1:18" ht="16.5" thickBot="1" x14ac:dyDescent="0.3">
      <c r="A4" s="79"/>
      <c r="B4" s="79"/>
      <c r="C4" s="80"/>
      <c r="D4" s="80"/>
      <c r="E4" s="115" t="s">
        <v>30</v>
      </c>
      <c r="F4" s="116"/>
      <c r="G4" s="117"/>
      <c r="H4" s="106"/>
      <c r="I4" s="107" t="s">
        <v>32</v>
      </c>
      <c r="J4" s="108"/>
      <c r="K4" s="115" t="s">
        <v>44</v>
      </c>
      <c r="L4" s="116"/>
      <c r="M4" s="117"/>
      <c r="N4" s="102"/>
    </row>
    <row r="5" spans="1:18" ht="33.75" customHeight="1" thickBot="1" x14ac:dyDescent="0.3">
      <c r="A5" s="76" t="s">
        <v>0</v>
      </c>
      <c r="B5" s="75" t="s">
        <v>1</v>
      </c>
      <c r="C5" s="82" t="s">
        <v>45</v>
      </c>
      <c r="D5" s="82" t="s">
        <v>46</v>
      </c>
      <c r="E5" s="109" t="s">
        <v>26</v>
      </c>
      <c r="F5" s="110" t="s">
        <v>27</v>
      </c>
      <c r="G5" s="111" t="s">
        <v>31</v>
      </c>
      <c r="H5" s="103" t="s">
        <v>26</v>
      </c>
      <c r="I5" s="104" t="s">
        <v>27</v>
      </c>
      <c r="J5" s="105" t="s">
        <v>33</v>
      </c>
      <c r="K5" s="112" t="s">
        <v>26</v>
      </c>
      <c r="L5" s="113" t="s">
        <v>28</v>
      </c>
      <c r="M5" s="114" t="s">
        <v>47</v>
      </c>
      <c r="N5" s="79"/>
    </row>
    <row r="6" spans="1:18" ht="17.25" customHeight="1" x14ac:dyDescent="0.25">
      <c r="A6" s="83" t="s">
        <v>83</v>
      </c>
      <c r="B6" s="83" t="s">
        <v>48</v>
      </c>
      <c r="C6" s="84">
        <v>2456183.13</v>
      </c>
      <c r="D6" s="84">
        <v>2866470</v>
      </c>
      <c r="E6" s="85">
        <v>0</v>
      </c>
      <c r="F6" s="85">
        <v>0</v>
      </c>
      <c r="G6" s="85">
        <f>SUM(E6:F6)</f>
        <v>0</v>
      </c>
      <c r="H6" s="86">
        <f>E6*1.02</f>
        <v>0</v>
      </c>
      <c r="I6" s="87">
        <f>F6*1.02</f>
        <v>0</v>
      </c>
      <c r="J6" s="87">
        <f>SUM(H6:I6)</f>
        <v>0</v>
      </c>
      <c r="K6" s="88">
        <f>H6*1.015</f>
        <v>0</v>
      </c>
      <c r="L6" s="89">
        <v>0</v>
      </c>
      <c r="M6" s="89">
        <f>SUM(K6:L6)</f>
        <v>0</v>
      </c>
      <c r="N6" s="79"/>
    </row>
    <row r="7" spans="1:18" s="2" customFormat="1" ht="15.75" x14ac:dyDescent="0.25">
      <c r="A7" s="90" t="s">
        <v>2</v>
      </c>
      <c r="B7" s="90" t="s">
        <v>48</v>
      </c>
      <c r="C7" s="91">
        <f>SUM(C6)</f>
        <v>2456183.13</v>
      </c>
      <c r="D7" s="91">
        <f>SUM(D6)</f>
        <v>2866470</v>
      </c>
      <c r="E7" s="92">
        <v>2500000</v>
      </c>
      <c r="F7" s="92">
        <f>SUM(F6)</f>
        <v>0</v>
      </c>
      <c r="G7" s="93">
        <f>SUM(E7:F7)</f>
        <v>2500000</v>
      </c>
      <c r="H7" s="94">
        <f t="shared" ref="H7:H58" si="0">E7*1.02</f>
        <v>2550000</v>
      </c>
      <c r="I7" s="95">
        <f t="shared" ref="I7:I58" si="1">F7*1.02</f>
        <v>0</v>
      </c>
      <c r="J7" s="95">
        <f t="shared" ref="J7:J58" si="2">SUM(H7:I7)</f>
        <v>2550000</v>
      </c>
      <c r="K7" s="96">
        <f t="shared" ref="K7:K58" si="3">H7*1.015</f>
        <v>2588249.9999999995</v>
      </c>
      <c r="L7" s="91">
        <v>0</v>
      </c>
      <c r="M7" s="91">
        <f t="shared" ref="M7:M58" si="4">SUM(K7:L7)</f>
        <v>2588249.9999999995</v>
      </c>
      <c r="N7" s="97"/>
    </row>
    <row r="8" spans="1:18" s="2" customFormat="1" ht="15.75" x14ac:dyDescent="0.25">
      <c r="A8" s="83" t="s">
        <v>84</v>
      </c>
      <c r="B8" s="83" t="s">
        <v>49</v>
      </c>
      <c r="C8" s="84">
        <v>19304502.719999999</v>
      </c>
      <c r="D8" s="84">
        <v>21978606.300000001</v>
      </c>
      <c r="E8" s="85">
        <v>0</v>
      </c>
      <c r="F8" s="85">
        <v>0</v>
      </c>
      <c r="G8" s="85">
        <f>SUM(E8:F8)</f>
        <v>0</v>
      </c>
      <c r="H8" s="86">
        <f t="shared" si="0"/>
        <v>0</v>
      </c>
      <c r="I8" s="87">
        <f t="shared" si="1"/>
        <v>0</v>
      </c>
      <c r="J8" s="87">
        <f t="shared" si="2"/>
        <v>0</v>
      </c>
      <c r="K8" s="88">
        <f t="shared" si="3"/>
        <v>0</v>
      </c>
      <c r="L8" s="89">
        <v>0</v>
      </c>
      <c r="M8" s="89">
        <f t="shared" si="4"/>
        <v>0</v>
      </c>
      <c r="N8" s="97"/>
    </row>
    <row r="9" spans="1:18" s="2" customFormat="1" ht="15.75" x14ac:dyDescent="0.25">
      <c r="A9" s="83" t="s">
        <v>84</v>
      </c>
      <c r="B9" s="83" t="s">
        <v>50</v>
      </c>
      <c r="C9" s="84">
        <v>1671895.79</v>
      </c>
      <c r="D9" s="84">
        <v>1000000</v>
      </c>
      <c r="E9" s="85">
        <v>0</v>
      </c>
      <c r="F9" s="85">
        <v>0</v>
      </c>
      <c r="G9" s="85">
        <f>SUM(E9:F9)</f>
        <v>0</v>
      </c>
      <c r="H9" s="86">
        <f t="shared" si="0"/>
        <v>0</v>
      </c>
      <c r="I9" s="87">
        <f t="shared" si="1"/>
        <v>0</v>
      </c>
      <c r="J9" s="87">
        <f t="shared" si="2"/>
        <v>0</v>
      </c>
      <c r="K9" s="88">
        <f t="shared" si="3"/>
        <v>0</v>
      </c>
      <c r="L9" s="89">
        <v>0</v>
      </c>
      <c r="M9" s="89">
        <f t="shared" si="4"/>
        <v>0</v>
      </c>
      <c r="N9" s="97"/>
    </row>
    <row r="10" spans="1:18" s="2" customFormat="1" ht="15.75" x14ac:dyDescent="0.25">
      <c r="A10" s="90" t="s">
        <v>3</v>
      </c>
      <c r="B10" s="90" t="s">
        <v>187</v>
      </c>
      <c r="C10" s="91">
        <f>SUM(C8:C9)</f>
        <v>20976398.509999998</v>
      </c>
      <c r="D10" s="91">
        <f>SUM(D8:D9)</f>
        <v>22978606.300000001</v>
      </c>
      <c r="E10" s="93">
        <v>22700000</v>
      </c>
      <c r="F10" s="93">
        <f>SUM(F8:F9)</f>
        <v>0</v>
      </c>
      <c r="G10" s="93">
        <f>SUM(E10:F10)</f>
        <v>22700000</v>
      </c>
      <c r="H10" s="94">
        <f t="shared" si="0"/>
        <v>23154000</v>
      </c>
      <c r="I10" s="95">
        <f t="shared" si="1"/>
        <v>0</v>
      </c>
      <c r="J10" s="95">
        <f t="shared" si="2"/>
        <v>23154000</v>
      </c>
      <c r="K10" s="96">
        <f t="shared" si="3"/>
        <v>23501309.999999996</v>
      </c>
      <c r="L10" s="91">
        <v>0</v>
      </c>
      <c r="M10" s="91">
        <f t="shared" si="4"/>
        <v>23501309.999999996</v>
      </c>
      <c r="N10" s="97"/>
    </row>
    <row r="11" spans="1:18" ht="15.75" x14ac:dyDescent="0.25">
      <c r="A11" s="83" t="s">
        <v>85</v>
      </c>
      <c r="B11" s="83" t="s">
        <v>51</v>
      </c>
      <c r="C11" s="84">
        <v>3746403.15</v>
      </c>
      <c r="D11" s="84">
        <v>4071027.32</v>
      </c>
      <c r="E11" s="85">
        <v>9800000</v>
      </c>
      <c r="F11" s="85">
        <v>0</v>
      </c>
      <c r="G11" s="85">
        <v>0</v>
      </c>
      <c r="H11" s="86">
        <f t="shared" si="0"/>
        <v>9996000</v>
      </c>
      <c r="I11" s="87">
        <f t="shared" si="1"/>
        <v>0</v>
      </c>
      <c r="J11" s="87">
        <f t="shared" si="2"/>
        <v>9996000</v>
      </c>
      <c r="K11" s="88">
        <f t="shared" si="3"/>
        <v>10145939.999999998</v>
      </c>
      <c r="L11" s="89">
        <v>0</v>
      </c>
      <c r="M11" s="89">
        <f t="shared" si="4"/>
        <v>10145939.999999998</v>
      </c>
      <c r="N11" s="79"/>
      <c r="R11" s="1"/>
    </row>
    <row r="12" spans="1:18" ht="15.75" x14ac:dyDescent="0.25">
      <c r="A12" s="83" t="s">
        <v>5</v>
      </c>
      <c r="B12" s="83" t="s">
        <v>52</v>
      </c>
      <c r="C12" s="84">
        <v>3444904.34</v>
      </c>
      <c r="D12" s="84">
        <v>3849689</v>
      </c>
      <c r="E12" s="85">
        <v>3600000</v>
      </c>
      <c r="F12" s="85">
        <v>0</v>
      </c>
      <c r="G12" s="85">
        <v>0</v>
      </c>
      <c r="H12" s="86">
        <f t="shared" si="0"/>
        <v>3672000</v>
      </c>
      <c r="I12" s="87">
        <f t="shared" si="1"/>
        <v>0</v>
      </c>
      <c r="J12" s="87">
        <f t="shared" si="2"/>
        <v>3672000</v>
      </c>
      <c r="K12" s="88">
        <f t="shared" si="3"/>
        <v>3727079.9999999995</v>
      </c>
      <c r="L12" s="89">
        <v>0</v>
      </c>
      <c r="M12" s="89">
        <f t="shared" si="4"/>
        <v>3727079.9999999995</v>
      </c>
      <c r="N12" s="79"/>
    </row>
    <row r="13" spans="1:18" ht="15.75" x14ac:dyDescent="0.25">
      <c r="A13" s="83" t="s">
        <v>6</v>
      </c>
      <c r="B13" s="83" t="s">
        <v>53</v>
      </c>
      <c r="C13" s="84">
        <v>5795641.9000000004</v>
      </c>
      <c r="D13" s="84">
        <v>4941475.9000000004</v>
      </c>
      <c r="E13" s="85">
        <v>4600000</v>
      </c>
      <c r="F13" s="85">
        <v>0</v>
      </c>
      <c r="G13" s="85">
        <v>0</v>
      </c>
      <c r="H13" s="86">
        <f t="shared" si="0"/>
        <v>4692000</v>
      </c>
      <c r="I13" s="87">
        <f t="shared" si="1"/>
        <v>0</v>
      </c>
      <c r="J13" s="87">
        <f t="shared" si="2"/>
        <v>4692000</v>
      </c>
      <c r="K13" s="88">
        <f t="shared" si="3"/>
        <v>4762380</v>
      </c>
      <c r="L13" s="89">
        <v>0</v>
      </c>
      <c r="M13" s="89">
        <f t="shared" si="4"/>
        <v>4762380</v>
      </c>
      <c r="N13" s="79"/>
    </row>
    <row r="14" spans="1:18" ht="15.75" x14ac:dyDescent="0.25">
      <c r="A14" s="83" t="s">
        <v>7</v>
      </c>
      <c r="B14" s="83" t="s">
        <v>22</v>
      </c>
      <c r="C14" s="84">
        <v>2173267.31</v>
      </c>
      <c r="D14" s="84">
        <v>751790.72</v>
      </c>
      <c r="E14" s="85">
        <v>0</v>
      </c>
      <c r="F14" s="85">
        <v>0</v>
      </c>
      <c r="G14" s="85">
        <v>0</v>
      </c>
      <c r="H14" s="86">
        <f t="shared" si="0"/>
        <v>0</v>
      </c>
      <c r="I14" s="87">
        <f t="shared" si="1"/>
        <v>0</v>
      </c>
      <c r="J14" s="87">
        <f t="shared" si="2"/>
        <v>0</v>
      </c>
      <c r="K14" s="88">
        <f t="shared" si="3"/>
        <v>0</v>
      </c>
      <c r="L14" s="89">
        <v>0</v>
      </c>
      <c r="M14" s="89">
        <f t="shared" si="4"/>
        <v>0</v>
      </c>
      <c r="N14" s="79"/>
    </row>
    <row r="15" spans="1:18" ht="15.75" x14ac:dyDescent="0.25">
      <c r="A15" s="83" t="s">
        <v>7</v>
      </c>
      <c r="B15" s="83" t="s">
        <v>40</v>
      </c>
      <c r="C15" s="84">
        <v>26174975.34</v>
      </c>
      <c r="D15" s="84">
        <v>26976451.68</v>
      </c>
      <c r="E15" s="85">
        <v>0</v>
      </c>
      <c r="F15" s="85">
        <v>0</v>
      </c>
      <c r="G15" s="85">
        <v>0</v>
      </c>
      <c r="H15" s="86">
        <f t="shared" si="0"/>
        <v>0</v>
      </c>
      <c r="I15" s="87">
        <f t="shared" si="1"/>
        <v>0</v>
      </c>
      <c r="J15" s="87">
        <f t="shared" si="2"/>
        <v>0</v>
      </c>
      <c r="K15" s="88">
        <f t="shared" si="3"/>
        <v>0</v>
      </c>
      <c r="L15" s="89">
        <v>0</v>
      </c>
      <c r="M15" s="89">
        <f t="shared" si="4"/>
        <v>0</v>
      </c>
      <c r="N15" s="79"/>
    </row>
    <row r="16" spans="1:18" ht="15.75" x14ac:dyDescent="0.25">
      <c r="A16" s="83" t="s">
        <v>8</v>
      </c>
      <c r="B16" s="83" t="s">
        <v>23</v>
      </c>
      <c r="C16" s="84">
        <v>2141518.08</v>
      </c>
      <c r="D16" s="84">
        <v>1090219.1000000001</v>
      </c>
      <c r="E16" s="85">
        <v>0</v>
      </c>
      <c r="F16" s="85">
        <v>0</v>
      </c>
      <c r="G16" s="85">
        <v>0</v>
      </c>
      <c r="H16" s="86">
        <f t="shared" si="0"/>
        <v>0</v>
      </c>
      <c r="I16" s="87">
        <f t="shared" si="1"/>
        <v>0</v>
      </c>
      <c r="J16" s="87">
        <f t="shared" si="2"/>
        <v>0</v>
      </c>
      <c r="K16" s="88">
        <f t="shared" si="3"/>
        <v>0</v>
      </c>
      <c r="L16" s="89">
        <v>0</v>
      </c>
      <c r="M16" s="89">
        <f t="shared" si="4"/>
        <v>0</v>
      </c>
      <c r="N16" s="79"/>
    </row>
    <row r="17" spans="1:14" ht="15.75" x14ac:dyDescent="0.25">
      <c r="A17" s="83" t="s">
        <v>8</v>
      </c>
      <c r="B17" s="83" t="s">
        <v>41</v>
      </c>
      <c r="C17" s="84">
        <v>19889560.09</v>
      </c>
      <c r="D17" s="84">
        <v>20285133.52</v>
      </c>
      <c r="E17" s="85">
        <v>0</v>
      </c>
      <c r="F17" s="85">
        <v>0</v>
      </c>
      <c r="G17" s="85">
        <v>0</v>
      </c>
      <c r="H17" s="86">
        <f t="shared" si="0"/>
        <v>0</v>
      </c>
      <c r="I17" s="87">
        <f t="shared" si="1"/>
        <v>0</v>
      </c>
      <c r="J17" s="87">
        <f t="shared" si="2"/>
        <v>0</v>
      </c>
      <c r="K17" s="88">
        <f t="shared" si="3"/>
        <v>0</v>
      </c>
      <c r="L17" s="89">
        <v>0</v>
      </c>
      <c r="M17" s="89">
        <f t="shared" si="4"/>
        <v>0</v>
      </c>
      <c r="N17" s="79"/>
    </row>
    <row r="18" spans="1:14" s="2" customFormat="1" ht="15.75" x14ac:dyDescent="0.25">
      <c r="A18" s="90" t="s">
        <v>4</v>
      </c>
      <c r="B18" s="90" t="s">
        <v>51</v>
      </c>
      <c r="C18" s="91">
        <f t="shared" ref="C18:F18" si="5">SUM(C11:C17)</f>
        <v>63366270.209999993</v>
      </c>
      <c r="D18" s="91">
        <f>SUM(D11:D17)</f>
        <v>61965787.24000001</v>
      </c>
      <c r="E18" s="93">
        <f>SUM(E11:E17)</f>
        <v>18000000</v>
      </c>
      <c r="F18" s="93">
        <f t="shared" si="5"/>
        <v>0</v>
      </c>
      <c r="G18" s="93">
        <f>SUM(E18:F18)</f>
        <v>18000000</v>
      </c>
      <c r="H18" s="94">
        <f t="shared" si="0"/>
        <v>18360000</v>
      </c>
      <c r="I18" s="95">
        <f t="shared" si="1"/>
        <v>0</v>
      </c>
      <c r="J18" s="95">
        <f t="shared" si="2"/>
        <v>18360000</v>
      </c>
      <c r="K18" s="96">
        <f t="shared" si="3"/>
        <v>18635400</v>
      </c>
      <c r="L18" s="91">
        <v>0</v>
      </c>
      <c r="M18" s="91">
        <f t="shared" si="4"/>
        <v>18635400</v>
      </c>
      <c r="N18" s="97"/>
    </row>
    <row r="19" spans="1:14" ht="15.75" x14ac:dyDescent="0.25">
      <c r="A19" s="83" t="s">
        <v>9</v>
      </c>
      <c r="B19" s="83" t="s">
        <v>54</v>
      </c>
      <c r="C19" s="84">
        <v>8615341.3300000001</v>
      </c>
      <c r="D19" s="84">
        <v>10284039.119999999</v>
      </c>
      <c r="E19" s="85">
        <v>0</v>
      </c>
      <c r="F19" s="85">
        <v>0</v>
      </c>
      <c r="G19" s="85">
        <f t="shared" ref="G19:G39" si="6">E19+F19</f>
        <v>0</v>
      </c>
      <c r="H19" s="86">
        <f t="shared" si="0"/>
        <v>0</v>
      </c>
      <c r="I19" s="87">
        <f t="shared" si="1"/>
        <v>0</v>
      </c>
      <c r="J19" s="87">
        <f t="shared" si="2"/>
        <v>0</v>
      </c>
      <c r="K19" s="88">
        <f t="shared" si="3"/>
        <v>0</v>
      </c>
      <c r="L19" s="89">
        <v>0</v>
      </c>
      <c r="M19" s="89">
        <f t="shared" si="4"/>
        <v>0</v>
      </c>
      <c r="N19" s="79"/>
    </row>
    <row r="20" spans="1:14" ht="15.75" x14ac:dyDescent="0.25">
      <c r="A20" s="83" t="s">
        <v>9</v>
      </c>
      <c r="B20" s="83" t="s">
        <v>55</v>
      </c>
      <c r="C20" s="84">
        <v>0</v>
      </c>
      <c r="D20" s="84">
        <v>350000</v>
      </c>
      <c r="E20" s="85">
        <v>0</v>
      </c>
      <c r="F20" s="85">
        <v>0</v>
      </c>
      <c r="G20" s="85">
        <f>SUM(E20:F20)</f>
        <v>0</v>
      </c>
      <c r="H20" s="86">
        <f t="shared" si="0"/>
        <v>0</v>
      </c>
      <c r="I20" s="87">
        <f t="shared" si="1"/>
        <v>0</v>
      </c>
      <c r="J20" s="87">
        <f t="shared" si="2"/>
        <v>0</v>
      </c>
      <c r="K20" s="88">
        <f t="shared" si="3"/>
        <v>0</v>
      </c>
      <c r="L20" s="89">
        <v>0</v>
      </c>
      <c r="M20" s="89">
        <f t="shared" si="4"/>
        <v>0</v>
      </c>
      <c r="N20" s="79"/>
    </row>
    <row r="21" spans="1:14" ht="15.75" x14ac:dyDescent="0.25">
      <c r="A21" s="83" t="s">
        <v>37</v>
      </c>
      <c r="B21" s="83" t="s">
        <v>25</v>
      </c>
      <c r="C21" s="84">
        <v>0</v>
      </c>
      <c r="D21" s="84">
        <v>0</v>
      </c>
      <c r="E21" s="85">
        <v>0</v>
      </c>
      <c r="F21" s="85">
        <v>0</v>
      </c>
      <c r="G21" s="85">
        <f>SUM(E21:F21)</f>
        <v>0</v>
      </c>
      <c r="H21" s="86">
        <f t="shared" si="0"/>
        <v>0</v>
      </c>
      <c r="I21" s="87">
        <f t="shared" si="1"/>
        <v>0</v>
      </c>
      <c r="J21" s="87">
        <f t="shared" si="2"/>
        <v>0</v>
      </c>
      <c r="K21" s="88">
        <f t="shared" si="3"/>
        <v>0</v>
      </c>
      <c r="L21" s="89">
        <v>0</v>
      </c>
      <c r="M21" s="89">
        <f t="shared" si="4"/>
        <v>0</v>
      </c>
      <c r="N21" s="79"/>
    </row>
    <row r="22" spans="1:14" ht="15.75" x14ac:dyDescent="0.25">
      <c r="A22" s="83" t="s">
        <v>37</v>
      </c>
      <c r="B22" s="83" t="s">
        <v>57</v>
      </c>
      <c r="C22" s="84">
        <v>15941162.24</v>
      </c>
      <c r="D22" s="84">
        <v>14794491.76</v>
      </c>
      <c r="E22" s="85">
        <v>0</v>
      </c>
      <c r="F22" s="85">
        <v>0</v>
      </c>
      <c r="G22" s="85">
        <f t="shared" ref="G22:G27" si="7">SUM(E22:F22)</f>
        <v>0</v>
      </c>
      <c r="H22" s="86">
        <f t="shared" si="0"/>
        <v>0</v>
      </c>
      <c r="I22" s="87">
        <f t="shared" si="1"/>
        <v>0</v>
      </c>
      <c r="J22" s="87">
        <f t="shared" si="2"/>
        <v>0</v>
      </c>
      <c r="K22" s="88">
        <f t="shared" si="3"/>
        <v>0</v>
      </c>
      <c r="L22" s="89">
        <v>0</v>
      </c>
      <c r="M22" s="89">
        <f t="shared" si="4"/>
        <v>0</v>
      </c>
      <c r="N22" s="79"/>
    </row>
    <row r="23" spans="1:14" ht="15.75" x14ac:dyDescent="0.25">
      <c r="A23" s="83" t="s">
        <v>37</v>
      </c>
      <c r="B23" s="83" t="s">
        <v>56</v>
      </c>
      <c r="C23" s="84">
        <v>523095.17</v>
      </c>
      <c r="D23" s="84">
        <v>200000</v>
      </c>
      <c r="E23" s="85">
        <v>0</v>
      </c>
      <c r="F23" s="85">
        <v>0</v>
      </c>
      <c r="G23" s="85">
        <f t="shared" si="7"/>
        <v>0</v>
      </c>
      <c r="H23" s="86">
        <f t="shared" si="0"/>
        <v>0</v>
      </c>
      <c r="I23" s="87">
        <f t="shared" si="1"/>
        <v>0</v>
      </c>
      <c r="J23" s="87">
        <f t="shared" si="2"/>
        <v>0</v>
      </c>
      <c r="K23" s="88">
        <f t="shared" si="3"/>
        <v>0</v>
      </c>
      <c r="L23" s="89">
        <v>0</v>
      </c>
      <c r="M23" s="89">
        <f t="shared" si="4"/>
        <v>0</v>
      </c>
      <c r="N23" s="79"/>
    </row>
    <row r="24" spans="1:14" ht="15.75" x14ac:dyDescent="0.25">
      <c r="A24" s="83" t="s">
        <v>38</v>
      </c>
      <c r="B24" s="83" t="s">
        <v>24</v>
      </c>
      <c r="C24" s="84">
        <v>0</v>
      </c>
      <c r="D24" s="84">
        <v>0</v>
      </c>
      <c r="E24" s="85">
        <v>0</v>
      </c>
      <c r="F24" s="85">
        <v>0</v>
      </c>
      <c r="G24" s="85">
        <f t="shared" si="7"/>
        <v>0</v>
      </c>
      <c r="H24" s="86">
        <f t="shared" si="0"/>
        <v>0</v>
      </c>
      <c r="I24" s="87">
        <f t="shared" si="1"/>
        <v>0</v>
      </c>
      <c r="J24" s="87">
        <f t="shared" si="2"/>
        <v>0</v>
      </c>
      <c r="K24" s="88">
        <f t="shared" si="3"/>
        <v>0</v>
      </c>
      <c r="L24" s="89">
        <v>0</v>
      </c>
      <c r="M24" s="89">
        <f t="shared" si="4"/>
        <v>0</v>
      </c>
      <c r="N24" s="79"/>
    </row>
    <row r="25" spans="1:14" ht="15.75" x14ac:dyDescent="0.25">
      <c r="A25" s="83" t="s">
        <v>38</v>
      </c>
      <c r="B25" s="83" t="s">
        <v>42</v>
      </c>
      <c r="C25" s="84">
        <v>6940688</v>
      </c>
      <c r="D25" s="84">
        <v>8033634</v>
      </c>
      <c r="E25" s="85">
        <v>0</v>
      </c>
      <c r="F25" s="85">
        <v>0</v>
      </c>
      <c r="G25" s="85">
        <f t="shared" si="7"/>
        <v>0</v>
      </c>
      <c r="H25" s="86">
        <f t="shared" si="0"/>
        <v>0</v>
      </c>
      <c r="I25" s="87">
        <f t="shared" si="1"/>
        <v>0</v>
      </c>
      <c r="J25" s="87">
        <f t="shared" si="2"/>
        <v>0</v>
      </c>
      <c r="K25" s="88">
        <f t="shared" si="3"/>
        <v>0</v>
      </c>
      <c r="L25" s="89">
        <v>0</v>
      </c>
      <c r="M25" s="89">
        <f t="shared" si="4"/>
        <v>0</v>
      </c>
      <c r="N25" s="79"/>
    </row>
    <row r="26" spans="1:14" ht="15.75" x14ac:dyDescent="0.25">
      <c r="A26" s="83" t="s">
        <v>38</v>
      </c>
      <c r="B26" s="83" t="s">
        <v>58</v>
      </c>
      <c r="C26" s="84">
        <v>0</v>
      </c>
      <c r="D26" s="84">
        <v>57553.75</v>
      </c>
      <c r="E26" s="85">
        <v>0</v>
      </c>
      <c r="F26" s="85">
        <v>0</v>
      </c>
      <c r="G26" s="85">
        <f t="shared" si="7"/>
        <v>0</v>
      </c>
      <c r="H26" s="86">
        <f t="shared" si="0"/>
        <v>0</v>
      </c>
      <c r="I26" s="87">
        <f t="shared" si="1"/>
        <v>0</v>
      </c>
      <c r="J26" s="87">
        <f t="shared" si="2"/>
        <v>0</v>
      </c>
      <c r="K26" s="88">
        <f t="shared" si="3"/>
        <v>0</v>
      </c>
      <c r="L26" s="89">
        <v>0</v>
      </c>
      <c r="M26" s="89">
        <f t="shared" si="4"/>
        <v>0</v>
      </c>
      <c r="N26" s="79"/>
    </row>
    <row r="27" spans="1:14" ht="15.75" x14ac:dyDescent="0.25">
      <c r="A27" s="83" t="s">
        <v>39</v>
      </c>
      <c r="B27" s="83" t="s">
        <v>43</v>
      </c>
      <c r="C27" s="84">
        <v>2697838.52</v>
      </c>
      <c r="D27" s="84">
        <v>2186140.96</v>
      </c>
      <c r="E27" s="85">
        <v>0</v>
      </c>
      <c r="F27" s="85">
        <v>0</v>
      </c>
      <c r="G27" s="85">
        <f t="shared" si="7"/>
        <v>0</v>
      </c>
      <c r="H27" s="86">
        <f t="shared" si="0"/>
        <v>0</v>
      </c>
      <c r="I27" s="87">
        <f t="shared" si="1"/>
        <v>0</v>
      </c>
      <c r="J27" s="87">
        <f t="shared" si="2"/>
        <v>0</v>
      </c>
      <c r="K27" s="88">
        <f t="shared" si="3"/>
        <v>0</v>
      </c>
      <c r="L27" s="89">
        <v>0</v>
      </c>
      <c r="M27" s="89">
        <f t="shared" si="4"/>
        <v>0</v>
      </c>
      <c r="N27" s="79"/>
    </row>
    <row r="28" spans="1:14" s="2" customFormat="1" ht="15.75" x14ac:dyDescent="0.25">
      <c r="A28" s="90" t="s">
        <v>10</v>
      </c>
      <c r="B28" s="90" t="s">
        <v>188</v>
      </c>
      <c r="C28" s="91">
        <f t="shared" ref="C28:F28" si="8">SUM(C19:C27)</f>
        <v>34718125.260000005</v>
      </c>
      <c r="D28" s="91">
        <f>SUM(D19:D27)</f>
        <v>35905859.589999996</v>
      </c>
      <c r="E28" s="93">
        <v>10550000</v>
      </c>
      <c r="F28" s="93">
        <f t="shared" si="8"/>
        <v>0</v>
      </c>
      <c r="G28" s="93">
        <f>SUM(E28:F28)</f>
        <v>10550000</v>
      </c>
      <c r="H28" s="94">
        <f t="shared" si="0"/>
        <v>10761000</v>
      </c>
      <c r="I28" s="95">
        <f t="shared" si="1"/>
        <v>0</v>
      </c>
      <c r="J28" s="95">
        <f t="shared" si="2"/>
        <v>10761000</v>
      </c>
      <c r="K28" s="96">
        <f t="shared" si="3"/>
        <v>10922414.999999998</v>
      </c>
      <c r="L28" s="91">
        <v>0</v>
      </c>
      <c r="M28" s="91">
        <f t="shared" si="4"/>
        <v>10922414.999999998</v>
      </c>
      <c r="N28" s="97"/>
    </row>
    <row r="29" spans="1:14" ht="15.75" x14ac:dyDescent="0.25">
      <c r="A29" s="83" t="s">
        <v>11</v>
      </c>
      <c r="B29" s="83" t="s">
        <v>59</v>
      </c>
      <c r="C29" s="84">
        <v>3545497.5</v>
      </c>
      <c r="D29" s="84">
        <v>4112610.67</v>
      </c>
      <c r="E29" s="85">
        <v>8300000</v>
      </c>
      <c r="F29" s="85">
        <v>0</v>
      </c>
      <c r="G29" s="85">
        <f t="shared" si="6"/>
        <v>8300000</v>
      </c>
      <c r="H29" s="86">
        <f t="shared" si="0"/>
        <v>8466000</v>
      </c>
      <c r="I29" s="87">
        <f t="shared" si="1"/>
        <v>0</v>
      </c>
      <c r="J29" s="87">
        <f t="shared" si="2"/>
        <v>8466000</v>
      </c>
      <c r="K29" s="88">
        <f t="shared" si="3"/>
        <v>8592990</v>
      </c>
      <c r="L29" s="89">
        <v>0</v>
      </c>
      <c r="M29" s="89">
        <f t="shared" si="4"/>
        <v>8592990</v>
      </c>
      <c r="N29" s="79"/>
    </row>
    <row r="30" spans="1:14" ht="15.75" x14ac:dyDescent="0.25">
      <c r="A30" s="83" t="s">
        <v>11</v>
      </c>
      <c r="B30" s="83" t="s">
        <v>86</v>
      </c>
      <c r="C30" s="84">
        <v>165231.74</v>
      </c>
      <c r="D30" s="84">
        <v>3050000</v>
      </c>
      <c r="E30" s="85">
        <v>0</v>
      </c>
      <c r="F30" s="85">
        <v>0</v>
      </c>
      <c r="G30" s="85">
        <f t="shared" si="6"/>
        <v>0</v>
      </c>
      <c r="H30" s="86">
        <v>0</v>
      </c>
      <c r="I30" s="87">
        <f t="shared" si="1"/>
        <v>0</v>
      </c>
      <c r="J30" s="87">
        <f t="shared" si="2"/>
        <v>0</v>
      </c>
      <c r="K30" s="88">
        <f t="shared" si="3"/>
        <v>0</v>
      </c>
      <c r="L30" s="89">
        <v>0</v>
      </c>
      <c r="M30" s="89">
        <f t="shared" si="4"/>
        <v>0</v>
      </c>
      <c r="N30" s="79"/>
    </row>
    <row r="31" spans="1:14" ht="15.75" x14ac:dyDescent="0.25">
      <c r="A31" s="83" t="s">
        <v>11</v>
      </c>
      <c r="B31" s="83" t="s">
        <v>60</v>
      </c>
      <c r="C31" s="84">
        <v>368619.75</v>
      </c>
      <c r="D31" s="84">
        <v>377500</v>
      </c>
      <c r="E31" s="85">
        <v>0</v>
      </c>
      <c r="F31" s="85">
        <v>0</v>
      </c>
      <c r="G31" s="85">
        <f t="shared" si="6"/>
        <v>0</v>
      </c>
      <c r="H31" s="86">
        <f t="shared" si="0"/>
        <v>0</v>
      </c>
      <c r="I31" s="87">
        <f t="shared" si="1"/>
        <v>0</v>
      </c>
      <c r="J31" s="87">
        <f t="shared" si="2"/>
        <v>0</v>
      </c>
      <c r="K31" s="88">
        <f t="shared" si="3"/>
        <v>0</v>
      </c>
      <c r="L31" s="89">
        <v>0</v>
      </c>
      <c r="M31" s="89">
        <f t="shared" si="4"/>
        <v>0</v>
      </c>
      <c r="N31" s="79"/>
    </row>
    <row r="32" spans="1:14" ht="15.75" x14ac:dyDescent="0.25">
      <c r="A32" s="83" t="s">
        <v>11</v>
      </c>
      <c r="B32" s="83" t="s">
        <v>61</v>
      </c>
      <c r="C32" s="84">
        <v>69500</v>
      </c>
      <c r="D32" s="84">
        <v>20000</v>
      </c>
      <c r="E32" s="85">
        <v>0</v>
      </c>
      <c r="F32" s="85">
        <v>0</v>
      </c>
      <c r="G32" s="85">
        <f t="shared" si="6"/>
        <v>0</v>
      </c>
      <c r="H32" s="86">
        <f t="shared" si="0"/>
        <v>0</v>
      </c>
      <c r="I32" s="87">
        <f t="shared" si="1"/>
        <v>0</v>
      </c>
      <c r="J32" s="87">
        <f t="shared" si="2"/>
        <v>0</v>
      </c>
      <c r="K32" s="88">
        <f t="shared" si="3"/>
        <v>0</v>
      </c>
      <c r="L32" s="89">
        <v>0</v>
      </c>
      <c r="M32" s="89">
        <f t="shared" si="4"/>
        <v>0</v>
      </c>
      <c r="N32" s="79"/>
    </row>
    <row r="33" spans="1:14" ht="15.75" x14ac:dyDescent="0.25">
      <c r="A33" s="83" t="s">
        <v>12</v>
      </c>
      <c r="B33" s="83" t="s">
        <v>62</v>
      </c>
      <c r="C33" s="84">
        <v>1130995.1000000001</v>
      </c>
      <c r="D33" s="84">
        <v>1397356.8</v>
      </c>
      <c r="E33" s="85">
        <v>1200000</v>
      </c>
      <c r="F33" s="85">
        <v>0</v>
      </c>
      <c r="G33" s="85">
        <f t="shared" si="6"/>
        <v>1200000</v>
      </c>
      <c r="H33" s="86">
        <f t="shared" si="0"/>
        <v>1224000</v>
      </c>
      <c r="I33" s="87">
        <f t="shared" si="1"/>
        <v>0</v>
      </c>
      <c r="J33" s="87">
        <f t="shared" si="2"/>
        <v>1224000</v>
      </c>
      <c r="K33" s="88">
        <f t="shared" si="3"/>
        <v>1242359.9999999998</v>
      </c>
      <c r="L33" s="89">
        <v>0</v>
      </c>
      <c r="M33" s="89">
        <f t="shared" si="4"/>
        <v>1242359.9999999998</v>
      </c>
      <c r="N33" s="79"/>
    </row>
    <row r="34" spans="1:14" ht="15.75" x14ac:dyDescent="0.25">
      <c r="A34" s="83" t="s">
        <v>12</v>
      </c>
      <c r="B34" s="83" t="s">
        <v>63</v>
      </c>
      <c r="C34" s="84">
        <v>0</v>
      </c>
      <c r="D34" s="84">
        <v>100000</v>
      </c>
      <c r="E34" s="85">
        <v>0</v>
      </c>
      <c r="F34" s="85">
        <v>0</v>
      </c>
      <c r="G34" s="85">
        <f t="shared" si="6"/>
        <v>0</v>
      </c>
      <c r="H34" s="86">
        <f t="shared" si="0"/>
        <v>0</v>
      </c>
      <c r="I34" s="87">
        <f t="shared" si="1"/>
        <v>0</v>
      </c>
      <c r="J34" s="87">
        <f t="shared" si="2"/>
        <v>0</v>
      </c>
      <c r="K34" s="88">
        <f t="shared" si="3"/>
        <v>0</v>
      </c>
      <c r="L34" s="89">
        <v>0</v>
      </c>
      <c r="M34" s="89">
        <f t="shared" si="4"/>
        <v>0</v>
      </c>
      <c r="N34" s="79"/>
    </row>
    <row r="35" spans="1:14" ht="15.75" x14ac:dyDescent="0.25">
      <c r="A35" s="83" t="s">
        <v>12</v>
      </c>
      <c r="B35" s="83" t="s">
        <v>64</v>
      </c>
      <c r="C35" s="84">
        <v>0</v>
      </c>
      <c r="D35" s="84">
        <v>120000</v>
      </c>
      <c r="E35" s="85">
        <v>0</v>
      </c>
      <c r="F35" s="85">
        <v>0</v>
      </c>
      <c r="G35" s="85">
        <f t="shared" si="6"/>
        <v>0</v>
      </c>
      <c r="H35" s="86">
        <f t="shared" si="0"/>
        <v>0</v>
      </c>
      <c r="I35" s="87">
        <f t="shared" si="1"/>
        <v>0</v>
      </c>
      <c r="J35" s="87">
        <f t="shared" si="2"/>
        <v>0</v>
      </c>
      <c r="K35" s="88">
        <f t="shared" si="3"/>
        <v>0</v>
      </c>
      <c r="L35" s="89">
        <v>0</v>
      </c>
      <c r="M35" s="89">
        <f t="shared" si="4"/>
        <v>0</v>
      </c>
      <c r="N35" s="79"/>
    </row>
    <row r="36" spans="1:14" ht="15.75" x14ac:dyDescent="0.25">
      <c r="A36" s="83" t="s">
        <v>13</v>
      </c>
      <c r="B36" s="83" t="s">
        <v>65</v>
      </c>
      <c r="C36" s="84">
        <v>2415526.5499999998</v>
      </c>
      <c r="D36" s="84">
        <v>2500000</v>
      </c>
      <c r="E36" s="85">
        <v>2400000</v>
      </c>
      <c r="F36" s="85">
        <v>0</v>
      </c>
      <c r="G36" s="85">
        <f t="shared" si="6"/>
        <v>2400000</v>
      </c>
      <c r="H36" s="86">
        <f t="shared" si="0"/>
        <v>2448000</v>
      </c>
      <c r="I36" s="87">
        <f t="shared" si="1"/>
        <v>0</v>
      </c>
      <c r="J36" s="87">
        <f t="shared" si="2"/>
        <v>2448000</v>
      </c>
      <c r="K36" s="88">
        <f t="shared" si="3"/>
        <v>2484719.9999999995</v>
      </c>
      <c r="L36" s="89">
        <v>0</v>
      </c>
      <c r="M36" s="89">
        <f t="shared" si="4"/>
        <v>2484719.9999999995</v>
      </c>
      <c r="N36" s="79"/>
    </row>
    <row r="37" spans="1:14" s="2" customFormat="1" ht="15.75" x14ac:dyDescent="0.25">
      <c r="A37" s="90" t="s">
        <v>14</v>
      </c>
      <c r="B37" s="90" t="s">
        <v>189</v>
      </c>
      <c r="C37" s="91">
        <f>SUM(C29:C36)</f>
        <v>7695370.6399999997</v>
      </c>
      <c r="D37" s="91">
        <f>SUM(D29:D36)</f>
        <v>11677467.470000001</v>
      </c>
      <c r="E37" s="93">
        <f>SUM(E29:E36)</f>
        <v>11900000</v>
      </c>
      <c r="F37" s="93">
        <f t="shared" ref="F37" si="9">SUM(F29:F36)</f>
        <v>0</v>
      </c>
      <c r="G37" s="93">
        <f>SUM(E37:F37)</f>
        <v>11900000</v>
      </c>
      <c r="H37" s="94">
        <f t="shared" si="0"/>
        <v>12138000</v>
      </c>
      <c r="I37" s="95">
        <f t="shared" si="1"/>
        <v>0</v>
      </c>
      <c r="J37" s="95">
        <f t="shared" si="2"/>
        <v>12138000</v>
      </c>
      <c r="K37" s="96">
        <f t="shared" si="3"/>
        <v>12320069.999999998</v>
      </c>
      <c r="L37" s="91">
        <v>0</v>
      </c>
      <c r="M37" s="91">
        <f t="shared" si="4"/>
        <v>12320069.999999998</v>
      </c>
      <c r="N37" s="97"/>
    </row>
    <row r="38" spans="1:14" ht="15.75" x14ac:dyDescent="0.25">
      <c r="A38" s="83" t="s">
        <v>15</v>
      </c>
      <c r="B38" s="83" t="s">
        <v>66</v>
      </c>
      <c r="C38" s="84">
        <v>4141151.83</v>
      </c>
      <c r="D38" s="84">
        <v>6067419.1900000004</v>
      </c>
      <c r="E38" s="85">
        <v>5000000</v>
      </c>
      <c r="F38" s="85">
        <v>0</v>
      </c>
      <c r="G38" s="85">
        <f t="shared" si="6"/>
        <v>5000000</v>
      </c>
      <c r="H38" s="86">
        <f t="shared" si="0"/>
        <v>5100000</v>
      </c>
      <c r="I38" s="87">
        <f t="shared" si="1"/>
        <v>0</v>
      </c>
      <c r="J38" s="87">
        <f t="shared" si="2"/>
        <v>5100000</v>
      </c>
      <c r="K38" s="88">
        <f t="shared" si="3"/>
        <v>5176499.9999999991</v>
      </c>
      <c r="L38" s="89">
        <v>0</v>
      </c>
      <c r="M38" s="89">
        <f t="shared" si="4"/>
        <v>5176499.9999999991</v>
      </c>
      <c r="N38" s="79"/>
    </row>
    <row r="39" spans="1:14" ht="15.75" x14ac:dyDescent="0.25">
      <c r="A39" s="83" t="s">
        <v>15</v>
      </c>
      <c r="B39" s="83" t="s">
        <v>67</v>
      </c>
      <c r="C39" s="84">
        <v>1145723.96</v>
      </c>
      <c r="D39" s="84">
        <v>1418575</v>
      </c>
      <c r="E39" s="85">
        <v>0</v>
      </c>
      <c r="F39" s="85">
        <v>0</v>
      </c>
      <c r="G39" s="85">
        <f t="shared" si="6"/>
        <v>0</v>
      </c>
      <c r="H39" s="86">
        <f t="shared" si="0"/>
        <v>0</v>
      </c>
      <c r="I39" s="87">
        <f t="shared" si="1"/>
        <v>0</v>
      </c>
      <c r="J39" s="87">
        <f t="shared" si="2"/>
        <v>0</v>
      </c>
      <c r="K39" s="88">
        <f t="shared" si="3"/>
        <v>0</v>
      </c>
      <c r="L39" s="89">
        <v>0</v>
      </c>
      <c r="M39" s="89">
        <f t="shared" si="4"/>
        <v>0</v>
      </c>
      <c r="N39" s="79"/>
    </row>
    <row r="40" spans="1:14" ht="15.75" x14ac:dyDescent="0.25">
      <c r="A40" s="83" t="s">
        <v>16</v>
      </c>
      <c r="B40" s="83" t="s">
        <v>68</v>
      </c>
      <c r="C40" s="84">
        <v>1789759.81</v>
      </c>
      <c r="D40" s="84">
        <v>1328217.1399999999</v>
      </c>
      <c r="E40" s="85">
        <v>1200000</v>
      </c>
      <c r="F40" s="85">
        <v>0</v>
      </c>
      <c r="G40" s="85">
        <f>E40+F40</f>
        <v>1200000</v>
      </c>
      <c r="H40" s="86">
        <f t="shared" si="0"/>
        <v>1224000</v>
      </c>
      <c r="I40" s="87">
        <f t="shared" si="1"/>
        <v>0</v>
      </c>
      <c r="J40" s="87">
        <f t="shared" si="2"/>
        <v>1224000</v>
      </c>
      <c r="K40" s="88">
        <f t="shared" si="3"/>
        <v>1242359.9999999998</v>
      </c>
      <c r="L40" s="89">
        <v>0</v>
      </c>
      <c r="M40" s="89">
        <f t="shared" si="4"/>
        <v>1242359.9999999998</v>
      </c>
      <c r="N40" s="79"/>
    </row>
    <row r="41" spans="1:14" ht="15.75" x14ac:dyDescent="0.25">
      <c r="A41" s="83" t="s">
        <v>16</v>
      </c>
      <c r="B41" s="83" t="s">
        <v>87</v>
      </c>
      <c r="C41" s="84">
        <v>828715.14</v>
      </c>
      <c r="D41" s="84">
        <v>10363871.060000001</v>
      </c>
      <c r="E41" s="85">
        <v>5000000</v>
      </c>
      <c r="F41" s="85">
        <v>0</v>
      </c>
      <c r="G41" s="85">
        <f>E41+F41</f>
        <v>5000000</v>
      </c>
      <c r="H41" s="86">
        <v>0</v>
      </c>
      <c r="I41" s="87">
        <f t="shared" si="1"/>
        <v>0</v>
      </c>
      <c r="J41" s="87">
        <f t="shared" si="2"/>
        <v>0</v>
      </c>
      <c r="K41" s="88">
        <f t="shared" si="3"/>
        <v>0</v>
      </c>
      <c r="L41" s="89">
        <v>0</v>
      </c>
      <c r="M41" s="89">
        <f t="shared" si="4"/>
        <v>0</v>
      </c>
      <c r="N41" s="79"/>
    </row>
    <row r="42" spans="1:14" ht="15.75" x14ac:dyDescent="0.25">
      <c r="A42" s="98" t="s">
        <v>35</v>
      </c>
      <c r="B42" s="98" t="s">
        <v>69</v>
      </c>
      <c r="C42" s="99">
        <v>1422926.66</v>
      </c>
      <c r="D42" s="84">
        <v>2058990.31</v>
      </c>
      <c r="E42" s="85">
        <v>1500000</v>
      </c>
      <c r="F42" s="85">
        <v>0</v>
      </c>
      <c r="G42" s="85">
        <f>E42+F42</f>
        <v>1500000</v>
      </c>
      <c r="H42" s="86">
        <f t="shared" si="0"/>
        <v>1530000</v>
      </c>
      <c r="I42" s="87">
        <f t="shared" si="1"/>
        <v>0</v>
      </c>
      <c r="J42" s="87">
        <f t="shared" si="2"/>
        <v>1530000</v>
      </c>
      <c r="K42" s="88">
        <f t="shared" si="3"/>
        <v>1552949.9999999998</v>
      </c>
      <c r="L42" s="89">
        <v>0</v>
      </c>
      <c r="M42" s="89">
        <f t="shared" si="4"/>
        <v>1552949.9999999998</v>
      </c>
      <c r="N42" s="79"/>
    </row>
    <row r="43" spans="1:14" s="2" customFormat="1" ht="15.75" x14ac:dyDescent="0.25">
      <c r="A43" s="90" t="s">
        <v>17</v>
      </c>
      <c r="B43" s="90" t="s">
        <v>190</v>
      </c>
      <c r="C43" s="91">
        <f>SUM(C38:C42)</f>
        <v>9328277.3999999985</v>
      </c>
      <c r="D43" s="91">
        <f>SUM(D38:D42)</f>
        <v>21237072.699999999</v>
      </c>
      <c r="E43" s="93">
        <f>SUM(E38:E42)</f>
        <v>12700000</v>
      </c>
      <c r="F43" s="93">
        <f t="shared" ref="F43" si="10">SUM(F38:F42)</f>
        <v>0</v>
      </c>
      <c r="G43" s="93">
        <f>SUM(E43:F43)</f>
        <v>12700000</v>
      </c>
      <c r="H43" s="94">
        <f t="shared" si="0"/>
        <v>12954000</v>
      </c>
      <c r="I43" s="95">
        <f t="shared" si="1"/>
        <v>0</v>
      </c>
      <c r="J43" s="95">
        <f t="shared" si="2"/>
        <v>12954000</v>
      </c>
      <c r="K43" s="96">
        <f t="shared" si="3"/>
        <v>13148309.999999998</v>
      </c>
      <c r="L43" s="91">
        <v>0</v>
      </c>
      <c r="M43" s="91">
        <f t="shared" si="4"/>
        <v>13148309.999999998</v>
      </c>
      <c r="N43" s="97"/>
    </row>
    <row r="44" spans="1:14" ht="15.75" x14ac:dyDescent="0.25">
      <c r="A44" s="83" t="s">
        <v>18</v>
      </c>
      <c r="B44" s="83" t="s">
        <v>70</v>
      </c>
      <c r="C44" s="84">
        <v>2720722.1</v>
      </c>
      <c r="D44" s="84">
        <v>3702841.68</v>
      </c>
      <c r="E44" s="85">
        <v>3500000</v>
      </c>
      <c r="F44" s="85">
        <v>0</v>
      </c>
      <c r="G44" s="85">
        <f t="shared" ref="G44:G48" si="11">E44+F44</f>
        <v>3500000</v>
      </c>
      <c r="H44" s="86">
        <f t="shared" si="0"/>
        <v>3570000</v>
      </c>
      <c r="I44" s="87">
        <f t="shared" si="1"/>
        <v>0</v>
      </c>
      <c r="J44" s="87">
        <f t="shared" si="2"/>
        <v>3570000</v>
      </c>
      <c r="K44" s="88">
        <f t="shared" si="3"/>
        <v>3623549.9999999995</v>
      </c>
      <c r="L44" s="89">
        <v>0</v>
      </c>
      <c r="M44" s="89">
        <f t="shared" si="4"/>
        <v>3623549.9999999995</v>
      </c>
      <c r="N44" s="79"/>
    </row>
    <row r="45" spans="1:14" ht="15.75" x14ac:dyDescent="0.25">
      <c r="A45" s="83" t="s">
        <v>18</v>
      </c>
      <c r="B45" s="83" t="s">
        <v>71</v>
      </c>
      <c r="C45" s="84">
        <v>216079.01</v>
      </c>
      <c r="D45" s="84">
        <v>400000</v>
      </c>
      <c r="E45" s="85">
        <v>0</v>
      </c>
      <c r="F45" s="85">
        <v>0</v>
      </c>
      <c r="G45" s="85">
        <f t="shared" si="11"/>
        <v>0</v>
      </c>
      <c r="H45" s="86">
        <f t="shared" si="0"/>
        <v>0</v>
      </c>
      <c r="I45" s="87">
        <f t="shared" si="1"/>
        <v>0</v>
      </c>
      <c r="J45" s="87">
        <f t="shared" si="2"/>
        <v>0</v>
      </c>
      <c r="K45" s="88">
        <f t="shared" si="3"/>
        <v>0</v>
      </c>
      <c r="L45" s="89">
        <v>0</v>
      </c>
      <c r="M45" s="89">
        <f t="shared" si="4"/>
        <v>0</v>
      </c>
      <c r="N45" s="79"/>
    </row>
    <row r="46" spans="1:14" ht="15.75" x14ac:dyDescent="0.25">
      <c r="A46" s="83" t="s">
        <v>18</v>
      </c>
      <c r="B46" s="83" t="s">
        <v>72</v>
      </c>
      <c r="C46" s="84">
        <v>1060888.2</v>
      </c>
      <c r="D46" s="84">
        <v>340000</v>
      </c>
      <c r="E46" s="85">
        <v>340000</v>
      </c>
      <c r="F46" s="85">
        <v>0</v>
      </c>
      <c r="G46" s="85">
        <f t="shared" si="11"/>
        <v>340000</v>
      </c>
      <c r="H46" s="86">
        <f t="shared" si="0"/>
        <v>346800</v>
      </c>
      <c r="I46" s="87">
        <f t="shared" si="1"/>
        <v>0</v>
      </c>
      <c r="J46" s="87">
        <f t="shared" si="2"/>
        <v>346800</v>
      </c>
      <c r="K46" s="88">
        <f t="shared" si="3"/>
        <v>352001.99999999994</v>
      </c>
      <c r="L46" s="89">
        <v>0</v>
      </c>
      <c r="M46" s="89">
        <f t="shared" si="4"/>
        <v>352001.99999999994</v>
      </c>
      <c r="N46" s="79"/>
    </row>
    <row r="47" spans="1:14" ht="15.75" x14ac:dyDescent="0.25">
      <c r="A47" s="83" t="s">
        <v>18</v>
      </c>
      <c r="B47" s="83" t="s">
        <v>73</v>
      </c>
      <c r="C47" s="84">
        <v>332356.40000000002</v>
      </c>
      <c r="D47" s="84">
        <v>340000</v>
      </c>
      <c r="E47" s="85">
        <v>340000</v>
      </c>
      <c r="F47" s="85">
        <v>0</v>
      </c>
      <c r="G47" s="85">
        <f t="shared" si="11"/>
        <v>340000</v>
      </c>
      <c r="H47" s="86">
        <f t="shared" si="0"/>
        <v>346800</v>
      </c>
      <c r="I47" s="87">
        <f t="shared" si="1"/>
        <v>0</v>
      </c>
      <c r="J47" s="87">
        <f t="shared" si="2"/>
        <v>346800</v>
      </c>
      <c r="K47" s="88">
        <f t="shared" si="3"/>
        <v>352001.99999999994</v>
      </c>
      <c r="L47" s="89">
        <v>0</v>
      </c>
      <c r="M47" s="89">
        <f t="shared" si="4"/>
        <v>352001.99999999994</v>
      </c>
      <c r="N47" s="79"/>
    </row>
    <row r="48" spans="1:14" ht="15.75" x14ac:dyDescent="0.25">
      <c r="A48" s="83" t="s">
        <v>19</v>
      </c>
      <c r="B48" s="83" t="s">
        <v>74</v>
      </c>
      <c r="C48" s="84">
        <v>1202772.73</v>
      </c>
      <c r="D48" s="84">
        <v>1200000</v>
      </c>
      <c r="E48" s="85">
        <v>1100000</v>
      </c>
      <c r="F48" s="85">
        <v>0</v>
      </c>
      <c r="G48" s="85">
        <f t="shared" si="11"/>
        <v>1100000</v>
      </c>
      <c r="H48" s="86">
        <f t="shared" si="0"/>
        <v>1122000</v>
      </c>
      <c r="I48" s="87">
        <f t="shared" si="1"/>
        <v>0</v>
      </c>
      <c r="J48" s="87">
        <f t="shared" si="2"/>
        <v>1122000</v>
      </c>
      <c r="K48" s="88">
        <f t="shared" si="3"/>
        <v>1138830</v>
      </c>
      <c r="L48" s="89">
        <v>0</v>
      </c>
      <c r="M48" s="89">
        <f t="shared" si="4"/>
        <v>1138830</v>
      </c>
      <c r="N48" s="79"/>
    </row>
    <row r="49" spans="1:14" s="2" customFormat="1" ht="15.75" x14ac:dyDescent="0.25">
      <c r="A49" s="90" t="s">
        <v>20</v>
      </c>
      <c r="B49" s="90" t="s">
        <v>197</v>
      </c>
      <c r="C49" s="91">
        <f>SUM(C44:C48)</f>
        <v>5532818.4400000013</v>
      </c>
      <c r="D49" s="91">
        <f>SUM(D44:D48)</f>
        <v>5982841.6799999997</v>
      </c>
      <c r="E49" s="93">
        <f>SUM(E44:E48)</f>
        <v>5280000</v>
      </c>
      <c r="F49" s="93">
        <f t="shared" ref="F49" si="12">SUM(F44:F48)</f>
        <v>0</v>
      </c>
      <c r="G49" s="93">
        <f>SUM(E49:F49)</f>
        <v>5280000</v>
      </c>
      <c r="H49" s="94">
        <f t="shared" si="0"/>
        <v>5385600</v>
      </c>
      <c r="I49" s="95">
        <f t="shared" si="1"/>
        <v>0</v>
      </c>
      <c r="J49" s="95">
        <f t="shared" si="2"/>
        <v>5385600</v>
      </c>
      <c r="K49" s="96">
        <f t="shared" si="3"/>
        <v>5466383.9999999991</v>
      </c>
      <c r="L49" s="91">
        <v>0</v>
      </c>
      <c r="M49" s="91">
        <f t="shared" si="4"/>
        <v>5466383.9999999991</v>
      </c>
      <c r="N49" s="97"/>
    </row>
    <row r="50" spans="1:14" s="2" customFormat="1" ht="15.75" x14ac:dyDescent="0.25">
      <c r="A50" s="83" t="s">
        <v>75</v>
      </c>
      <c r="B50" s="83" t="s">
        <v>76</v>
      </c>
      <c r="C50" s="84">
        <v>0</v>
      </c>
      <c r="D50" s="84">
        <v>650000</v>
      </c>
      <c r="E50" s="85">
        <v>0</v>
      </c>
      <c r="F50" s="85">
        <v>0</v>
      </c>
      <c r="G50" s="85">
        <f>SUM(E50:F50)</f>
        <v>0</v>
      </c>
      <c r="H50" s="86">
        <f t="shared" si="0"/>
        <v>0</v>
      </c>
      <c r="I50" s="87">
        <f t="shared" si="1"/>
        <v>0</v>
      </c>
      <c r="J50" s="87">
        <f t="shared" si="2"/>
        <v>0</v>
      </c>
      <c r="K50" s="88">
        <f t="shared" si="3"/>
        <v>0</v>
      </c>
      <c r="L50" s="89">
        <v>0</v>
      </c>
      <c r="M50" s="89">
        <f t="shared" si="4"/>
        <v>0</v>
      </c>
      <c r="N50" s="97"/>
    </row>
    <row r="51" spans="1:14" s="2" customFormat="1" ht="15.75" x14ac:dyDescent="0.25">
      <c r="A51" s="83" t="s">
        <v>75</v>
      </c>
      <c r="B51" s="83" t="s">
        <v>77</v>
      </c>
      <c r="C51" s="84">
        <v>4315950.97</v>
      </c>
      <c r="D51" s="84">
        <v>5130000</v>
      </c>
      <c r="E51" s="85">
        <v>0</v>
      </c>
      <c r="F51" s="85">
        <v>0</v>
      </c>
      <c r="G51" s="85">
        <f t="shared" ref="G51:G52" si="13">SUM(E51:F51)</f>
        <v>0</v>
      </c>
      <c r="H51" s="86">
        <f t="shared" si="0"/>
        <v>0</v>
      </c>
      <c r="I51" s="87">
        <f t="shared" si="1"/>
        <v>0</v>
      </c>
      <c r="J51" s="87">
        <f t="shared" si="2"/>
        <v>0</v>
      </c>
      <c r="K51" s="88">
        <f t="shared" si="3"/>
        <v>0</v>
      </c>
      <c r="L51" s="89">
        <v>0</v>
      </c>
      <c r="M51" s="89">
        <f t="shared" si="4"/>
        <v>0</v>
      </c>
      <c r="N51" s="97"/>
    </row>
    <row r="52" spans="1:14" s="2" customFormat="1" ht="15.75" x14ac:dyDescent="0.25">
      <c r="A52" s="83" t="s">
        <v>75</v>
      </c>
      <c r="B52" s="83" t="s">
        <v>78</v>
      </c>
      <c r="C52" s="84">
        <v>1036852.23</v>
      </c>
      <c r="D52" s="84">
        <v>1460000</v>
      </c>
      <c r="E52" s="85">
        <v>0</v>
      </c>
      <c r="F52" s="85">
        <v>0</v>
      </c>
      <c r="G52" s="85">
        <f t="shared" si="13"/>
        <v>0</v>
      </c>
      <c r="H52" s="86">
        <f t="shared" si="0"/>
        <v>0</v>
      </c>
      <c r="I52" s="87">
        <f t="shared" si="1"/>
        <v>0</v>
      </c>
      <c r="J52" s="87">
        <f t="shared" si="2"/>
        <v>0</v>
      </c>
      <c r="K52" s="88">
        <f t="shared" si="3"/>
        <v>0</v>
      </c>
      <c r="L52" s="89">
        <v>0</v>
      </c>
      <c r="M52" s="89">
        <f t="shared" si="4"/>
        <v>0</v>
      </c>
      <c r="N52" s="97"/>
    </row>
    <row r="53" spans="1:14" s="2" customFormat="1" ht="15.75" x14ac:dyDescent="0.25">
      <c r="A53" s="90" t="s">
        <v>21</v>
      </c>
      <c r="B53" s="90" t="s">
        <v>198</v>
      </c>
      <c r="C53" s="91">
        <f>SUM(C50:C52)</f>
        <v>5352803.1999999993</v>
      </c>
      <c r="D53" s="91">
        <f>SUM(D50:D52)</f>
        <v>7240000</v>
      </c>
      <c r="E53" s="93">
        <v>8900000</v>
      </c>
      <c r="F53" s="93">
        <v>0</v>
      </c>
      <c r="G53" s="93">
        <f t="shared" ref="G53:G58" si="14">SUM(E53:F53)</f>
        <v>8900000</v>
      </c>
      <c r="H53" s="94">
        <f t="shared" si="0"/>
        <v>9078000</v>
      </c>
      <c r="I53" s="95">
        <f t="shared" si="1"/>
        <v>0</v>
      </c>
      <c r="J53" s="95">
        <f t="shared" si="2"/>
        <v>9078000</v>
      </c>
      <c r="K53" s="96">
        <f t="shared" si="3"/>
        <v>9214170</v>
      </c>
      <c r="L53" s="91">
        <v>0</v>
      </c>
      <c r="M53" s="91">
        <f t="shared" si="4"/>
        <v>9214170</v>
      </c>
      <c r="N53" s="97"/>
    </row>
    <row r="54" spans="1:14" s="2" customFormat="1" ht="15.75" x14ac:dyDescent="0.25">
      <c r="A54" s="83" t="s">
        <v>79</v>
      </c>
      <c r="B54" s="83" t="s">
        <v>80</v>
      </c>
      <c r="C54" s="84">
        <v>5303545.37</v>
      </c>
      <c r="D54" s="84">
        <v>5929118.75</v>
      </c>
      <c r="E54" s="85">
        <v>0</v>
      </c>
      <c r="F54" s="85">
        <v>0</v>
      </c>
      <c r="G54" s="85">
        <f t="shared" si="14"/>
        <v>0</v>
      </c>
      <c r="H54" s="86">
        <f t="shared" si="0"/>
        <v>0</v>
      </c>
      <c r="I54" s="87">
        <f t="shared" si="1"/>
        <v>0</v>
      </c>
      <c r="J54" s="87">
        <f t="shared" si="2"/>
        <v>0</v>
      </c>
      <c r="K54" s="88">
        <f t="shared" si="3"/>
        <v>0</v>
      </c>
      <c r="L54" s="89">
        <v>0</v>
      </c>
      <c r="M54" s="89">
        <f t="shared" si="4"/>
        <v>0</v>
      </c>
      <c r="N54" s="97"/>
    </row>
    <row r="55" spans="1:14" s="2" customFormat="1" ht="15.75" x14ac:dyDescent="0.25">
      <c r="A55" s="83" t="s">
        <v>79</v>
      </c>
      <c r="B55" s="83" t="s">
        <v>81</v>
      </c>
      <c r="C55" s="84">
        <v>42643.75</v>
      </c>
      <c r="D55" s="84">
        <v>0</v>
      </c>
      <c r="E55" s="85">
        <v>0</v>
      </c>
      <c r="F55" s="85">
        <v>0</v>
      </c>
      <c r="G55" s="85">
        <f t="shared" si="14"/>
        <v>0</v>
      </c>
      <c r="H55" s="86">
        <f t="shared" si="0"/>
        <v>0</v>
      </c>
      <c r="I55" s="87">
        <f t="shared" si="1"/>
        <v>0</v>
      </c>
      <c r="J55" s="87">
        <f t="shared" si="2"/>
        <v>0</v>
      </c>
      <c r="K55" s="88">
        <f t="shared" si="3"/>
        <v>0</v>
      </c>
      <c r="L55" s="89">
        <v>0</v>
      </c>
      <c r="M55" s="89">
        <f t="shared" si="4"/>
        <v>0</v>
      </c>
      <c r="N55" s="97"/>
    </row>
    <row r="56" spans="1:14" s="2" customFormat="1" ht="15.75" x14ac:dyDescent="0.25">
      <c r="A56" s="100">
        <v>100</v>
      </c>
      <c r="B56" s="90" t="s">
        <v>191</v>
      </c>
      <c r="C56" s="91">
        <f>SUM(C54:C55)</f>
        <v>5346189.12</v>
      </c>
      <c r="D56" s="91">
        <f>SUM(D54:D55)</f>
        <v>5929118.75</v>
      </c>
      <c r="E56" s="93">
        <v>5800000</v>
      </c>
      <c r="F56" s="93">
        <v>0</v>
      </c>
      <c r="G56" s="93">
        <f t="shared" si="14"/>
        <v>5800000</v>
      </c>
      <c r="H56" s="94">
        <f t="shared" si="0"/>
        <v>5916000</v>
      </c>
      <c r="I56" s="95">
        <f t="shared" si="1"/>
        <v>0</v>
      </c>
      <c r="J56" s="95">
        <f t="shared" si="2"/>
        <v>5916000</v>
      </c>
      <c r="K56" s="96">
        <f t="shared" si="3"/>
        <v>6004739.9999999991</v>
      </c>
      <c r="L56" s="91">
        <v>0</v>
      </c>
      <c r="M56" s="91">
        <f t="shared" si="4"/>
        <v>6004739.9999999991</v>
      </c>
      <c r="N56" s="97"/>
    </row>
    <row r="57" spans="1:14" ht="15.75" x14ac:dyDescent="0.25">
      <c r="A57" s="83" t="s">
        <v>82</v>
      </c>
      <c r="B57" s="83" t="s">
        <v>192</v>
      </c>
      <c r="C57" s="84">
        <v>1751127.28</v>
      </c>
      <c r="D57" s="84">
        <v>1932320</v>
      </c>
      <c r="E57" s="85">
        <v>0</v>
      </c>
      <c r="F57" s="85">
        <v>0</v>
      </c>
      <c r="G57" s="85">
        <f t="shared" si="14"/>
        <v>0</v>
      </c>
      <c r="H57" s="86">
        <f t="shared" si="0"/>
        <v>0</v>
      </c>
      <c r="I57" s="87">
        <f t="shared" si="1"/>
        <v>0</v>
      </c>
      <c r="J57" s="87">
        <f t="shared" si="2"/>
        <v>0</v>
      </c>
      <c r="K57" s="88">
        <f t="shared" si="3"/>
        <v>0</v>
      </c>
      <c r="L57" s="89">
        <v>0</v>
      </c>
      <c r="M57" s="89">
        <f t="shared" si="4"/>
        <v>0</v>
      </c>
      <c r="N57" s="79"/>
    </row>
    <row r="58" spans="1:14" ht="15.75" x14ac:dyDescent="0.25">
      <c r="A58" s="100">
        <v>110</v>
      </c>
      <c r="B58" s="90" t="s">
        <v>36</v>
      </c>
      <c r="C58" s="91">
        <v>0</v>
      </c>
      <c r="D58" s="91">
        <f>SUM(D57:D57)</f>
        <v>1932320</v>
      </c>
      <c r="E58" s="93">
        <v>2000000</v>
      </c>
      <c r="F58" s="93">
        <v>0</v>
      </c>
      <c r="G58" s="93">
        <f t="shared" si="14"/>
        <v>2000000</v>
      </c>
      <c r="H58" s="94">
        <f t="shared" si="0"/>
        <v>2040000</v>
      </c>
      <c r="I58" s="95">
        <f t="shared" si="1"/>
        <v>0</v>
      </c>
      <c r="J58" s="95">
        <f t="shared" si="2"/>
        <v>2040000</v>
      </c>
      <c r="K58" s="96">
        <f t="shared" si="3"/>
        <v>2070599.9999999998</v>
      </c>
      <c r="L58" s="91">
        <v>0</v>
      </c>
      <c r="M58" s="91">
        <f t="shared" si="4"/>
        <v>2070599.9999999998</v>
      </c>
      <c r="N58" s="79"/>
    </row>
    <row r="59" spans="1:14" s="2" customFormat="1" ht="15.75" x14ac:dyDescent="0.25">
      <c r="A59" s="101"/>
      <c r="B59" s="79" t="s">
        <v>196</v>
      </c>
      <c r="C59" s="80">
        <f>SUM(C6,C8:C9,C11:C14,C16,C19,C21,C24,C26,C29:C30,C33,C36,C38,C40,C41:C42,C44,C48,C50,C54,C57:C57)</f>
        <v>75767629.560000002</v>
      </c>
      <c r="D59" s="80">
        <f>SUM(D6,D8:D9,D11:D14,D16,D19,D21,D24,D26,D29:D30,D33,D36,D38,D40:D42,D44,D48,D50,D54,D57:D57)</f>
        <v>95183616.810000017</v>
      </c>
      <c r="E59" s="80">
        <f>SUM(E7,E10,E18,E28,E37,E43,E49,E53,E56,E58)</f>
        <v>100330000</v>
      </c>
      <c r="F59" s="80">
        <f>SUM(F6,F8,F9,F11:F14,F16,F19:F21,F23,F24,F26,F29:F36,F38:F42,F44:F48,F50:F52,F54:F55,F57:F57)</f>
        <v>0</v>
      </c>
      <c r="G59" s="80">
        <f>SUM(G7,G10,G18,G28,G37,G43,G49,G53,G56,G58)</f>
        <v>100330000</v>
      </c>
      <c r="H59" s="80">
        <f t="shared" ref="H59:M59" si="15">SUM(H7,H10,H18,H28,H37,H43,H49,H53,H56,H58)</f>
        <v>102336600</v>
      </c>
      <c r="I59" s="80">
        <f t="shared" si="15"/>
        <v>0</v>
      </c>
      <c r="J59" s="80">
        <f t="shared" si="15"/>
        <v>102336600</v>
      </c>
      <c r="K59" s="80">
        <f t="shared" si="15"/>
        <v>103871649</v>
      </c>
      <c r="L59" s="80">
        <f t="shared" si="15"/>
        <v>0</v>
      </c>
      <c r="M59" s="80">
        <f t="shared" si="15"/>
        <v>103871649</v>
      </c>
      <c r="N59" s="97"/>
    </row>
    <row r="60" spans="1:14" s="2" customFormat="1" ht="15.75" x14ac:dyDescent="0.25">
      <c r="A60" s="97"/>
      <c r="B60" s="81" t="s">
        <v>29</v>
      </c>
      <c r="C60" s="81">
        <f t="shared" ref="C60:M60" si="16">SUM(C59:C59)</f>
        <v>75767629.560000002</v>
      </c>
      <c r="D60" s="81">
        <f t="shared" si="16"/>
        <v>95183616.810000017</v>
      </c>
      <c r="E60" s="81">
        <f t="shared" si="16"/>
        <v>100330000</v>
      </c>
      <c r="F60" s="81">
        <f t="shared" si="16"/>
        <v>0</v>
      </c>
      <c r="G60" s="81">
        <f t="shared" si="16"/>
        <v>100330000</v>
      </c>
      <c r="H60" s="81">
        <f t="shared" si="16"/>
        <v>102336600</v>
      </c>
      <c r="I60" s="81">
        <f t="shared" si="16"/>
        <v>0</v>
      </c>
      <c r="J60" s="81">
        <f t="shared" si="16"/>
        <v>102336600</v>
      </c>
      <c r="K60" s="81">
        <f t="shared" si="16"/>
        <v>103871649</v>
      </c>
      <c r="L60" s="81">
        <f t="shared" si="16"/>
        <v>0</v>
      </c>
      <c r="M60" s="81">
        <f t="shared" si="16"/>
        <v>103871649</v>
      </c>
      <c r="N60" s="97"/>
    </row>
    <row r="61" spans="1:14" ht="15.75" x14ac:dyDescent="0.25">
      <c r="A61" s="79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79"/>
    </row>
    <row r="62" spans="1:14" ht="15.75" x14ac:dyDescent="0.25">
      <c r="A62" s="97" t="s">
        <v>193</v>
      </c>
      <c r="B62" s="79" t="s">
        <v>194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5.75" x14ac:dyDescent="0.25">
      <c r="A63" s="97" t="s">
        <v>193</v>
      </c>
      <c r="B63" s="79" t="s">
        <v>195</v>
      </c>
      <c r="C63" s="79"/>
      <c r="D63" s="79"/>
      <c r="E63" s="77"/>
      <c r="F63" s="77"/>
      <c r="G63" s="77"/>
      <c r="H63" s="78"/>
      <c r="I63" s="77"/>
      <c r="J63" s="77"/>
      <c r="K63" s="77"/>
      <c r="L63" s="77"/>
      <c r="M63" s="77"/>
      <c r="N63" s="80"/>
    </row>
    <row r="64" spans="1:14" s="2" customFormat="1" x14ac:dyDescent="0.25">
      <c r="A64"/>
      <c r="B64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77"/>
    </row>
  </sheetData>
  <mergeCells count="2">
    <mergeCell ref="E4:G4"/>
    <mergeCell ref="K4:M4"/>
  </mergeCells>
  <pageMargins left="0.23622047244094491" right="0.27559055118110237" top="0.35433070866141736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40" workbookViewId="0">
      <selection activeCell="F63" sqref="F63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4" width="13.85546875" customWidth="1"/>
    <col min="5" max="5" width="14.85546875" customWidth="1"/>
    <col min="6" max="6" width="15" customWidth="1"/>
    <col min="7" max="9" width="14.42578125" customWidth="1"/>
    <col min="10" max="10" width="0" hidden="1" customWidth="1"/>
    <col min="11" max="13" width="13.42578125" customWidth="1"/>
    <col min="14" max="14" width="13.28515625" customWidth="1"/>
    <col min="15" max="15" width="0" hidden="1" customWidth="1"/>
    <col min="16" max="16" width="11.28515625" bestFit="1" customWidth="1"/>
    <col min="17" max="17" width="0" hidden="1" customWidth="1"/>
    <col min="18" max="18" width="13.7109375" customWidth="1"/>
  </cols>
  <sheetData>
    <row r="1" spans="1:18" x14ac:dyDescent="0.25">
      <c r="A1" t="s">
        <v>130</v>
      </c>
      <c r="G1" s="1"/>
    </row>
    <row r="2" spans="1:18" ht="15.75" thickBot="1" x14ac:dyDescent="0.3">
      <c r="G2" s="1"/>
    </row>
    <row r="3" spans="1:18" ht="16.5" thickBot="1" x14ac:dyDescent="0.3">
      <c r="G3" s="124" t="s">
        <v>30</v>
      </c>
      <c r="H3" s="125"/>
      <c r="I3" s="126"/>
      <c r="J3" s="5"/>
      <c r="K3" s="124" t="s">
        <v>32</v>
      </c>
      <c r="L3" s="125"/>
      <c r="M3" s="126"/>
      <c r="N3" s="127" t="s">
        <v>44</v>
      </c>
      <c r="O3" s="128"/>
      <c r="P3" s="128"/>
      <c r="Q3" s="129"/>
      <c r="R3" s="130"/>
    </row>
    <row r="4" spans="1:18" ht="31.5" customHeight="1" x14ac:dyDescent="0.25">
      <c r="A4" s="59" t="s">
        <v>131</v>
      </c>
      <c r="B4" s="6" t="s">
        <v>1</v>
      </c>
      <c r="C4" s="6" t="s">
        <v>89</v>
      </c>
      <c r="D4" s="3" t="s">
        <v>34</v>
      </c>
      <c r="E4" s="7" t="s">
        <v>45</v>
      </c>
      <c r="F4" s="3" t="s">
        <v>90</v>
      </c>
      <c r="G4" s="8" t="s">
        <v>91</v>
      </c>
      <c r="H4" s="9" t="s">
        <v>92</v>
      </c>
      <c r="I4" s="10" t="s">
        <v>31</v>
      </c>
      <c r="J4" s="11" t="s">
        <v>93</v>
      </c>
      <c r="K4" s="12" t="s">
        <v>94</v>
      </c>
      <c r="L4" s="13" t="s">
        <v>95</v>
      </c>
      <c r="M4" s="14" t="s">
        <v>33</v>
      </c>
      <c r="N4" s="15" t="s">
        <v>91</v>
      </c>
      <c r="O4" s="16" t="s">
        <v>96</v>
      </c>
      <c r="P4" s="17" t="s">
        <v>92</v>
      </c>
      <c r="Q4" s="16" t="s">
        <v>97</v>
      </c>
      <c r="R4" s="18" t="s">
        <v>47</v>
      </c>
    </row>
    <row r="5" spans="1:18" ht="15.75" x14ac:dyDescent="0.25">
      <c r="A5" s="122" t="s">
        <v>132</v>
      </c>
      <c r="B5" s="120" t="s">
        <v>98</v>
      </c>
      <c r="C5" s="19">
        <v>11</v>
      </c>
      <c r="D5" s="20">
        <v>173644.82</v>
      </c>
      <c r="E5" s="21">
        <v>301042.78999999998</v>
      </c>
      <c r="F5" s="22">
        <v>206736.88</v>
      </c>
      <c r="G5" s="23"/>
      <c r="H5" s="24"/>
      <c r="I5" s="25"/>
      <c r="J5" s="26"/>
      <c r="K5" s="27"/>
      <c r="L5" s="28"/>
      <c r="M5" s="29"/>
      <c r="N5" s="15"/>
      <c r="O5" s="17"/>
      <c r="P5" s="17"/>
      <c r="Q5" s="17"/>
      <c r="R5" s="30"/>
    </row>
    <row r="6" spans="1:18" ht="15.75" x14ac:dyDescent="0.25">
      <c r="A6" s="122"/>
      <c r="B6" s="120"/>
      <c r="C6" s="19">
        <v>45</v>
      </c>
      <c r="D6" s="20">
        <v>2904498.52</v>
      </c>
      <c r="E6" s="21">
        <v>2970566.96</v>
      </c>
      <c r="F6" s="22">
        <v>2962593.97</v>
      </c>
      <c r="G6" s="23">
        <v>3004728.4424000001</v>
      </c>
      <c r="H6" s="24"/>
      <c r="I6" s="25">
        <f t="shared" ref="I6:I62" si="0">G6+H6</f>
        <v>3004728.4424000001</v>
      </c>
      <c r="J6" s="26"/>
      <c r="K6" s="27">
        <f>SUM(G6*1.015)</f>
        <v>3049799.3690359998</v>
      </c>
      <c r="L6" s="28"/>
      <c r="M6" s="29">
        <f>K6+L6</f>
        <v>3049799.3690359998</v>
      </c>
      <c r="N6" s="31">
        <f>SUM(G6*1.017)</f>
        <v>3055808.8259207997</v>
      </c>
      <c r="O6" s="17"/>
      <c r="P6" s="17"/>
      <c r="Q6" s="17"/>
      <c r="R6" s="30">
        <f>N6+P6</f>
        <v>3055808.8259207997</v>
      </c>
    </row>
    <row r="7" spans="1:18" ht="15.75" customHeight="1" x14ac:dyDescent="0.25">
      <c r="A7" s="122" t="s">
        <v>133</v>
      </c>
      <c r="B7" s="118" t="s">
        <v>99</v>
      </c>
      <c r="C7" s="19">
        <v>11</v>
      </c>
      <c r="D7" s="20">
        <v>52661.83</v>
      </c>
      <c r="E7" s="21">
        <v>65571.94</v>
      </c>
      <c r="F7" s="22">
        <v>14031.37</v>
      </c>
      <c r="G7" s="23"/>
      <c r="H7" s="24"/>
      <c r="I7" s="25"/>
      <c r="J7" s="26"/>
      <c r="K7" s="27"/>
      <c r="L7" s="28"/>
      <c r="M7" s="29"/>
      <c r="N7" s="31"/>
      <c r="O7" s="17"/>
      <c r="P7" s="17"/>
      <c r="Q7" s="17"/>
      <c r="R7" s="30"/>
    </row>
    <row r="8" spans="1:18" ht="15.75" x14ac:dyDescent="0.25">
      <c r="A8" s="122"/>
      <c r="B8" s="118"/>
      <c r="C8" s="19">
        <v>45</v>
      </c>
      <c r="D8" s="20">
        <v>510004.05</v>
      </c>
      <c r="E8" s="21">
        <v>451490.86</v>
      </c>
      <c r="F8" s="22">
        <v>490671.55</v>
      </c>
      <c r="G8" s="23">
        <v>440546.75900000002</v>
      </c>
      <c r="H8" s="24"/>
      <c r="I8" s="25">
        <f t="shared" si="0"/>
        <v>440546.75900000002</v>
      </c>
      <c r="J8" s="26"/>
      <c r="K8" s="27">
        <f t="shared" ref="K8:K60" si="1">SUM(G8*1.015)</f>
        <v>447154.96038499998</v>
      </c>
      <c r="L8" s="28"/>
      <c r="M8" s="29">
        <f t="shared" ref="M8:M62" si="2">K8+L8</f>
        <v>447154.96038499998</v>
      </c>
      <c r="N8" s="31">
        <f t="shared" ref="N8:N60" si="3">SUM(G8*1.017)</f>
        <v>448036.05390299996</v>
      </c>
      <c r="O8" s="17"/>
      <c r="P8" s="17"/>
      <c r="Q8" s="17"/>
      <c r="R8" s="30">
        <f t="shared" ref="R8:R62" si="4">N8+P8</f>
        <v>448036.05390299996</v>
      </c>
    </row>
    <row r="9" spans="1:18" ht="15.75" customHeight="1" x14ac:dyDescent="0.25">
      <c r="A9" s="122" t="s">
        <v>134</v>
      </c>
      <c r="B9" s="118" t="s">
        <v>100</v>
      </c>
      <c r="C9" s="19">
        <v>11</v>
      </c>
      <c r="D9" s="20">
        <v>143515.25</v>
      </c>
      <c r="E9" s="21">
        <v>98976.78</v>
      </c>
      <c r="F9" s="22">
        <v>39000</v>
      </c>
      <c r="G9" s="23"/>
      <c r="H9" s="24"/>
      <c r="I9" s="25"/>
      <c r="J9" s="26"/>
      <c r="K9" s="27"/>
      <c r="L9" s="28"/>
      <c r="M9" s="29"/>
      <c r="N9" s="31"/>
      <c r="O9" s="17"/>
      <c r="P9" s="17"/>
      <c r="Q9" s="17"/>
      <c r="R9" s="30"/>
    </row>
    <row r="10" spans="1:18" ht="15.75" x14ac:dyDescent="0.25">
      <c r="A10" s="122"/>
      <c r="B10" s="118"/>
      <c r="C10" s="19">
        <v>45</v>
      </c>
      <c r="D10" s="20">
        <v>1376339.51</v>
      </c>
      <c r="E10" s="21">
        <v>1847892.08</v>
      </c>
      <c r="F10" s="22">
        <v>1393496.16</v>
      </c>
      <c r="G10" s="23">
        <v>1114674.9198</v>
      </c>
      <c r="H10" s="24"/>
      <c r="I10" s="25">
        <f t="shared" si="0"/>
        <v>1114674.9198</v>
      </c>
      <c r="J10" s="26"/>
      <c r="K10" s="27">
        <f t="shared" si="1"/>
        <v>1131395.043597</v>
      </c>
      <c r="L10" s="28"/>
      <c r="M10" s="29">
        <f t="shared" si="2"/>
        <v>1131395.043597</v>
      </c>
      <c r="N10" s="31">
        <f t="shared" si="3"/>
        <v>1133624.3934366</v>
      </c>
      <c r="O10" s="17"/>
      <c r="P10" s="17"/>
      <c r="Q10" s="17"/>
      <c r="R10" s="30">
        <f t="shared" si="4"/>
        <v>1133624.3934366</v>
      </c>
    </row>
    <row r="11" spans="1:18" ht="15.75" x14ac:dyDescent="0.25">
      <c r="A11" s="122" t="s">
        <v>135</v>
      </c>
      <c r="B11" s="120" t="s">
        <v>101</v>
      </c>
      <c r="C11" s="19">
        <v>11</v>
      </c>
      <c r="D11" s="20">
        <v>8295.2199999999993</v>
      </c>
      <c r="E11" s="21">
        <v>10983.3</v>
      </c>
      <c r="F11" s="22">
        <v>10000</v>
      </c>
      <c r="G11" s="23"/>
      <c r="H11" s="24"/>
      <c r="I11" s="25"/>
      <c r="J11" s="26"/>
      <c r="K11" s="27"/>
      <c r="L11" s="28"/>
      <c r="M11" s="29"/>
      <c r="N11" s="31"/>
      <c r="O11" s="17"/>
      <c r="P11" s="17"/>
      <c r="Q11" s="17"/>
      <c r="R11" s="30"/>
    </row>
    <row r="12" spans="1:18" ht="15.75" x14ac:dyDescent="0.25">
      <c r="A12" s="122"/>
      <c r="B12" s="120"/>
      <c r="C12" s="19">
        <v>45</v>
      </c>
      <c r="D12" s="20">
        <v>413275.17</v>
      </c>
      <c r="E12" s="21">
        <v>411685.93</v>
      </c>
      <c r="F12" s="22">
        <v>460212.12</v>
      </c>
      <c r="G12" s="23">
        <v>427326.0086</v>
      </c>
      <c r="H12" s="24"/>
      <c r="I12" s="25">
        <f t="shared" si="0"/>
        <v>427326.0086</v>
      </c>
      <c r="J12" s="26"/>
      <c r="K12" s="27">
        <f t="shared" si="1"/>
        <v>433735.89872899995</v>
      </c>
      <c r="L12" s="28"/>
      <c r="M12" s="29">
        <f t="shared" si="2"/>
        <v>433735.89872899995</v>
      </c>
      <c r="N12" s="31">
        <f t="shared" si="3"/>
        <v>434590.55074619997</v>
      </c>
      <c r="O12" s="17"/>
      <c r="P12" s="17"/>
      <c r="Q12" s="17"/>
      <c r="R12" s="30">
        <f t="shared" si="4"/>
        <v>434590.55074619997</v>
      </c>
    </row>
    <row r="13" spans="1:18" ht="15.75" x14ac:dyDescent="0.25">
      <c r="A13" s="122" t="s">
        <v>136</v>
      </c>
      <c r="B13" s="120" t="s">
        <v>102</v>
      </c>
      <c r="C13" s="19">
        <v>11</v>
      </c>
      <c r="D13" s="20">
        <v>49229.05</v>
      </c>
      <c r="E13" s="21">
        <v>19938.240000000002</v>
      </c>
      <c r="F13" s="22">
        <v>31841.82</v>
      </c>
      <c r="G13" s="23"/>
      <c r="H13" s="24"/>
      <c r="I13" s="25"/>
      <c r="J13" s="26"/>
      <c r="K13" s="27"/>
      <c r="L13" s="28"/>
      <c r="M13" s="29"/>
      <c r="N13" s="31"/>
      <c r="O13" s="17"/>
      <c r="P13" s="17"/>
      <c r="Q13" s="17"/>
      <c r="R13" s="30"/>
    </row>
    <row r="14" spans="1:18" ht="15.75" x14ac:dyDescent="0.25">
      <c r="A14" s="122"/>
      <c r="B14" s="120"/>
      <c r="C14" s="19">
        <v>45</v>
      </c>
      <c r="D14" s="20">
        <v>1590495.39</v>
      </c>
      <c r="E14" s="21">
        <v>1295250.54</v>
      </c>
      <c r="F14" s="22">
        <v>1305009.72</v>
      </c>
      <c r="G14" s="23">
        <v>1491977.1347000001</v>
      </c>
      <c r="H14" s="24"/>
      <c r="I14" s="25">
        <f t="shared" si="0"/>
        <v>1491977.1347000001</v>
      </c>
      <c r="J14" s="26"/>
      <c r="K14" s="27">
        <f t="shared" si="1"/>
        <v>1514356.7917205</v>
      </c>
      <c r="L14" s="28"/>
      <c r="M14" s="29">
        <f t="shared" si="2"/>
        <v>1514356.7917205</v>
      </c>
      <c r="N14" s="31">
        <f t="shared" si="3"/>
        <v>1517340.7459898998</v>
      </c>
      <c r="O14" s="17"/>
      <c r="P14" s="17"/>
      <c r="Q14" s="17"/>
      <c r="R14" s="30">
        <f t="shared" si="4"/>
        <v>1517340.7459898998</v>
      </c>
    </row>
    <row r="15" spans="1:18" ht="15.75" x14ac:dyDescent="0.25">
      <c r="A15" s="122" t="s">
        <v>137</v>
      </c>
      <c r="B15" s="120" t="s">
        <v>103</v>
      </c>
      <c r="C15" s="19">
        <v>11</v>
      </c>
      <c r="D15" s="20">
        <v>62837.71</v>
      </c>
      <c r="E15" s="21">
        <v>17510</v>
      </c>
      <c r="F15" s="22">
        <v>12000</v>
      </c>
      <c r="G15" s="23"/>
      <c r="H15" s="24"/>
      <c r="I15" s="25"/>
      <c r="J15" s="26"/>
      <c r="K15" s="27"/>
      <c r="L15" s="28"/>
      <c r="M15" s="29"/>
      <c r="N15" s="31"/>
      <c r="O15" s="17"/>
      <c r="P15" s="17"/>
      <c r="Q15" s="17"/>
      <c r="R15" s="30"/>
    </row>
    <row r="16" spans="1:18" ht="15.75" x14ac:dyDescent="0.25">
      <c r="A16" s="122"/>
      <c r="B16" s="120"/>
      <c r="C16" s="19">
        <v>45</v>
      </c>
      <c r="D16" s="20">
        <v>455634.26</v>
      </c>
      <c r="E16" s="21">
        <v>708551.32</v>
      </c>
      <c r="F16" s="22">
        <v>398678.39</v>
      </c>
      <c r="G16" s="23">
        <v>410638.74170000001</v>
      </c>
      <c r="H16" s="24"/>
      <c r="I16" s="25">
        <f t="shared" si="0"/>
        <v>410638.74170000001</v>
      </c>
      <c r="J16" s="26"/>
      <c r="K16" s="27">
        <f t="shared" si="1"/>
        <v>416798.32282549998</v>
      </c>
      <c r="L16" s="28"/>
      <c r="M16" s="29">
        <f t="shared" si="2"/>
        <v>416798.32282549998</v>
      </c>
      <c r="N16" s="31">
        <f t="shared" si="3"/>
        <v>417619.6003089</v>
      </c>
      <c r="O16" s="17"/>
      <c r="P16" s="17"/>
      <c r="Q16" s="17"/>
      <c r="R16" s="30">
        <f t="shared" si="4"/>
        <v>417619.6003089</v>
      </c>
    </row>
    <row r="17" spans="1:18" ht="15.75" customHeight="1" x14ac:dyDescent="0.25">
      <c r="A17" s="122" t="s">
        <v>138</v>
      </c>
      <c r="B17" s="118" t="s">
        <v>104</v>
      </c>
      <c r="C17" s="19">
        <v>11</v>
      </c>
      <c r="D17" s="20">
        <v>81840.039999999994</v>
      </c>
      <c r="E17" s="21">
        <v>7485</v>
      </c>
      <c r="F17" s="22"/>
      <c r="G17" s="23"/>
      <c r="H17" s="24"/>
      <c r="I17" s="25"/>
      <c r="J17" s="26"/>
      <c r="K17" s="27"/>
      <c r="L17" s="28"/>
      <c r="M17" s="29"/>
      <c r="N17" s="31"/>
      <c r="O17" s="17"/>
      <c r="P17" s="17"/>
      <c r="Q17" s="17"/>
      <c r="R17" s="30"/>
    </row>
    <row r="18" spans="1:18" ht="15.75" x14ac:dyDescent="0.25">
      <c r="A18" s="122"/>
      <c r="B18" s="118"/>
      <c r="C18" s="19">
        <v>45</v>
      </c>
      <c r="D18" s="20">
        <v>365383.87</v>
      </c>
      <c r="E18" s="21">
        <v>350124.41</v>
      </c>
      <c r="F18" s="22">
        <v>372757.55</v>
      </c>
      <c r="G18" s="23">
        <v>383940.27649999998</v>
      </c>
      <c r="H18" s="24"/>
      <c r="I18" s="25">
        <f t="shared" si="0"/>
        <v>383940.27649999998</v>
      </c>
      <c r="J18" s="26"/>
      <c r="K18" s="27">
        <f t="shared" si="1"/>
        <v>389699.38064749993</v>
      </c>
      <c r="L18" s="28"/>
      <c r="M18" s="29">
        <f t="shared" si="2"/>
        <v>389699.38064749993</v>
      </c>
      <c r="N18" s="31">
        <f t="shared" si="3"/>
        <v>390467.26120049995</v>
      </c>
      <c r="O18" s="17"/>
      <c r="P18" s="17"/>
      <c r="Q18" s="17"/>
      <c r="R18" s="30">
        <f t="shared" si="4"/>
        <v>390467.26120049995</v>
      </c>
    </row>
    <row r="19" spans="1:18" ht="15.75" customHeight="1" x14ac:dyDescent="0.25">
      <c r="A19" s="122" t="s">
        <v>139</v>
      </c>
      <c r="B19" s="118" t="s">
        <v>105</v>
      </c>
      <c r="C19" s="19">
        <v>11</v>
      </c>
      <c r="D19" s="20">
        <v>18859.53</v>
      </c>
      <c r="E19" s="21">
        <v>34383.47</v>
      </c>
      <c r="F19" s="22"/>
      <c r="G19" s="23"/>
      <c r="H19" s="24"/>
      <c r="I19" s="25"/>
      <c r="J19" s="26"/>
      <c r="K19" s="27"/>
      <c r="L19" s="28"/>
      <c r="M19" s="29"/>
      <c r="N19" s="31"/>
      <c r="O19" s="17"/>
      <c r="P19" s="17"/>
      <c r="Q19" s="17"/>
      <c r="R19" s="30"/>
    </row>
    <row r="20" spans="1:18" ht="15.75" x14ac:dyDescent="0.25">
      <c r="A20" s="122"/>
      <c r="B20" s="118"/>
      <c r="C20" s="19">
        <v>45</v>
      </c>
      <c r="D20" s="20">
        <v>566955.76</v>
      </c>
      <c r="E20" s="21">
        <v>613592.99</v>
      </c>
      <c r="F20" s="22">
        <v>577467.47</v>
      </c>
      <c r="G20" s="23">
        <v>594791.49410000001</v>
      </c>
      <c r="H20" s="24"/>
      <c r="I20" s="25">
        <f t="shared" si="0"/>
        <v>594791.49410000001</v>
      </c>
      <c r="J20" s="26"/>
      <c r="K20" s="27">
        <f t="shared" si="1"/>
        <v>603713.36651149997</v>
      </c>
      <c r="L20" s="28"/>
      <c r="M20" s="29">
        <f t="shared" si="2"/>
        <v>603713.36651149997</v>
      </c>
      <c r="N20" s="31">
        <f t="shared" si="3"/>
        <v>604902.94949969999</v>
      </c>
      <c r="O20" s="17"/>
      <c r="P20" s="17"/>
      <c r="Q20" s="17"/>
      <c r="R20" s="30">
        <f t="shared" si="4"/>
        <v>604902.94949969999</v>
      </c>
    </row>
    <row r="21" spans="1:18" ht="15.75" x14ac:dyDescent="0.25">
      <c r="A21" s="122" t="s">
        <v>140</v>
      </c>
      <c r="B21" s="120" t="s">
        <v>106</v>
      </c>
      <c r="C21" s="19">
        <v>11</v>
      </c>
      <c r="D21" s="20">
        <v>40713.11</v>
      </c>
      <c r="E21" s="21">
        <v>57676.99</v>
      </c>
      <c r="F21" s="22">
        <v>12000</v>
      </c>
      <c r="G21" s="23"/>
      <c r="H21" s="24"/>
      <c r="I21" s="25"/>
      <c r="J21" s="26"/>
      <c r="K21" s="27"/>
      <c r="L21" s="28"/>
      <c r="M21" s="29"/>
      <c r="N21" s="31"/>
      <c r="O21" s="17"/>
      <c r="P21" s="17"/>
      <c r="Q21" s="17"/>
      <c r="R21" s="30"/>
    </row>
    <row r="22" spans="1:18" ht="15.75" x14ac:dyDescent="0.25">
      <c r="A22" s="122"/>
      <c r="B22" s="120"/>
      <c r="C22" s="19">
        <v>45</v>
      </c>
      <c r="D22" s="32">
        <v>664662.5</v>
      </c>
      <c r="E22" s="21">
        <v>645561.12</v>
      </c>
      <c r="F22" s="33">
        <v>574405.39</v>
      </c>
      <c r="G22" s="34">
        <v>591637.47959999996</v>
      </c>
      <c r="H22" s="35"/>
      <c r="I22" s="25">
        <f t="shared" si="0"/>
        <v>591637.47959999996</v>
      </c>
      <c r="J22" s="26"/>
      <c r="K22" s="27">
        <f t="shared" si="1"/>
        <v>600512.04179399996</v>
      </c>
      <c r="L22" s="36"/>
      <c r="M22" s="29">
        <f t="shared" si="2"/>
        <v>600512.04179399996</v>
      </c>
      <c r="N22" s="31">
        <f t="shared" si="3"/>
        <v>601695.31675319991</v>
      </c>
      <c r="O22" s="17"/>
      <c r="P22" s="17"/>
      <c r="Q22" s="17"/>
      <c r="R22" s="30">
        <f t="shared" si="4"/>
        <v>601695.31675319991</v>
      </c>
    </row>
    <row r="23" spans="1:18" ht="15.75" x14ac:dyDescent="0.25">
      <c r="A23" s="122" t="s">
        <v>141</v>
      </c>
      <c r="B23" s="120" t="s">
        <v>107</v>
      </c>
      <c r="C23" s="19">
        <v>11</v>
      </c>
      <c r="D23" s="20">
        <v>76666.559999999998</v>
      </c>
      <c r="E23" s="21">
        <v>25374.95</v>
      </c>
      <c r="F23" s="22">
        <v>9200</v>
      </c>
      <c r="G23" s="23"/>
      <c r="H23" s="24"/>
      <c r="I23" s="25"/>
      <c r="J23" s="26"/>
      <c r="K23" s="27"/>
      <c r="L23" s="28"/>
      <c r="M23" s="29"/>
      <c r="N23" s="31"/>
      <c r="O23" s="17"/>
      <c r="P23" s="17"/>
      <c r="Q23" s="17"/>
      <c r="R23" s="30"/>
    </row>
    <row r="24" spans="1:18" ht="15.75" x14ac:dyDescent="0.25">
      <c r="A24" s="122"/>
      <c r="B24" s="120"/>
      <c r="C24" s="19">
        <v>45</v>
      </c>
      <c r="D24" s="20">
        <v>257626.15</v>
      </c>
      <c r="E24" s="21">
        <v>330820.43</v>
      </c>
      <c r="F24" s="22">
        <v>276432.64000000001</v>
      </c>
      <c r="G24" s="23">
        <v>284725.61920000002</v>
      </c>
      <c r="H24" s="24"/>
      <c r="I24" s="25">
        <f t="shared" si="0"/>
        <v>284725.61920000002</v>
      </c>
      <c r="J24" s="26"/>
      <c r="K24" s="27">
        <f t="shared" si="1"/>
        <v>288996.50348800002</v>
      </c>
      <c r="L24" s="28"/>
      <c r="M24" s="29">
        <f t="shared" si="2"/>
        <v>288996.50348800002</v>
      </c>
      <c r="N24" s="31">
        <f t="shared" si="3"/>
        <v>289565.95472639997</v>
      </c>
      <c r="O24" s="17"/>
      <c r="P24" s="17"/>
      <c r="Q24" s="17"/>
      <c r="R24" s="30">
        <f t="shared" si="4"/>
        <v>289565.95472639997</v>
      </c>
    </row>
    <row r="25" spans="1:18" ht="15.75" x14ac:dyDescent="0.25">
      <c r="A25" s="122" t="s">
        <v>142</v>
      </c>
      <c r="B25" s="120" t="s">
        <v>108</v>
      </c>
      <c r="C25" s="19">
        <v>11</v>
      </c>
      <c r="D25" s="20">
        <v>90492.38</v>
      </c>
      <c r="E25" s="21">
        <v>11486.36</v>
      </c>
      <c r="F25" s="22">
        <v>40078.85</v>
      </c>
      <c r="G25" s="23"/>
      <c r="H25" s="24"/>
      <c r="I25" s="25"/>
      <c r="J25" s="26"/>
      <c r="K25" s="27"/>
      <c r="L25" s="28"/>
      <c r="M25" s="29"/>
      <c r="N25" s="31"/>
      <c r="O25" s="17"/>
      <c r="P25" s="17"/>
      <c r="Q25" s="17"/>
      <c r="R25" s="30">
        <f t="shared" si="4"/>
        <v>0</v>
      </c>
    </row>
    <row r="26" spans="1:18" ht="15.75" x14ac:dyDescent="0.25">
      <c r="A26" s="122"/>
      <c r="B26" s="120"/>
      <c r="C26" s="19">
        <v>45</v>
      </c>
      <c r="D26" s="20">
        <v>2147161</v>
      </c>
      <c r="E26" s="21">
        <v>1885364.01</v>
      </c>
      <c r="F26" s="22">
        <v>1800934.67</v>
      </c>
      <c r="G26" s="23">
        <v>1854962.7101</v>
      </c>
      <c r="H26" s="24"/>
      <c r="I26" s="25">
        <f t="shared" si="0"/>
        <v>1854962.7101</v>
      </c>
      <c r="J26" s="26"/>
      <c r="K26" s="27">
        <f t="shared" si="1"/>
        <v>1882787.1507514999</v>
      </c>
      <c r="L26" s="28"/>
      <c r="M26" s="29">
        <f t="shared" si="2"/>
        <v>1882787.1507514999</v>
      </c>
      <c r="N26" s="31">
        <f t="shared" si="3"/>
        <v>1886497.0761716999</v>
      </c>
      <c r="O26" s="17"/>
      <c r="P26" s="17"/>
      <c r="Q26" s="17"/>
      <c r="R26" s="30">
        <f t="shared" si="4"/>
        <v>1886497.0761716999</v>
      </c>
    </row>
    <row r="27" spans="1:18" ht="15.75" x14ac:dyDescent="0.25">
      <c r="A27" s="122" t="s">
        <v>143</v>
      </c>
      <c r="B27" s="120" t="s">
        <v>109</v>
      </c>
      <c r="C27" s="19">
        <v>11</v>
      </c>
      <c r="D27" s="20">
        <v>137369.76</v>
      </c>
      <c r="E27" s="21">
        <v>26415.91</v>
      </c>
      <c r="F27" s="22">
        <v>28429.72</v>
      </c>
      <c r="G27" s="23"/>
      <c r="H27" s="24"/>
      <c r="I27" s="25"/>
      <c r="J27" s="26"/>
      <c r="K27" s="27"/>
      <c r="L27" s="28"/>
      <c r="M27" s="29"/>
      <c r="N27" s="31"/>
      <c r="O27" s="17"/>
      <c r="P27" s="17"/>
      <c r="Q27" s="17"/>
      <c r="R27" s="30"/>
    </row>
    <row r="28" spans="1:18" ht="15.75" x14ac:dyDescent="0.25">
      <c r="A28" s="122"/>
      <c r="B28" s="120"/>
      <c r="C28" s="19">
        <v>45</v>
      </c>
      <c r="D28" s="20">
        <v>1614762.55</v>
      </c>
      <c r="E28" s="21">
        <v>836359.73</v>
      </c>
      <c r="F28" s="22">
        <v>792808.82</v>
      </c>
      <c r="G28" s="23">
        <v>812473.08459999994</v>
      </c>
      <c r="H28" s="24"/>
      <c r="I28" s="25">
        <f t="shared" si="0"/>
        <v>812473.08459999994</v>
      </c>
      <c r="J28" s="26"/>
      <c r="K28" s="27">
        <f t="shared" si="1"/>
        <v>824660.18086899992</v>
      </c>
      <c r="L28" s="28"/>
      <c r="M28" s="29">
        <f t="shared" si="2"/>
        <v>824660.18086899992</v>
      </c>
      <c r="N28" s="31">
        <f t="shared" si="3"/>
        <v>826285.12703819992</v>
      </c>
      <c r="O28" s="17"/>
      <c r="P28" s="17"/>
      <c r="Q28" s="17"/>
      <c r="R28" s="30">
        <f t="shared" si="4"/>
        <v>826285.12703819992</v>
      </c>
    </row>
    <row r="29" spans="1:18" ht="15.75" x14ac:dyDescent="0.25">
      <c r="A29" s="122" t="s">
        <v>144</v>
      </c>
      <c r="B29" s="120" t="s">
        <v>110</v>
      </c>
      <c r="C29" s="19">
        <v>11</v>
      </c>
      <c r="D29" s="20">
        <v>81659.48</v>
      </c>
      <c r="E29" s="21">
        <v>50293.37</v>
      </c>
      <c r="F29" s="22">
        <v>27823.32</v>
      </c>
      <c r="G29" s="23"/>
      <c r="H29" s="24"/>
      <c r="I29" s="25"/>
      <c r="J29" s="26"/>
      <c r="K29" s="27"/>
      <c r="L29" s="28"/>
      <c r="M29" s="29"/>
      <c r="N29" s="31"/>
      <c r="O29" s="17"/>
      <c r="P29" s="17"/>
      <c r="Q29" s="17"/>
      <c r="R29" s="30"/>
    </row>
    <row r="30" spans="1:18" ht="15.75" x14ac:dyDescent="0.25">
      <c r="A30" s="122"/>
      <c r="B30" s="120"/>
      <c r="C30" s="19">
        <v>45</v>
      </c>
      <c r="D30" s="20">
        <v>914418.47</v>
      </c>
      <c r="E30" s="21">
        <v>984101.41</v>
      </c>
      <c r="F30" s="22">
        <v>979750.52</v>
      </c>
      <c r="G30" s="23">
        <v>878284.11060000001</v>
      </c>
      <c r="H30" s="24"/>
      <c r="I30" s="25">
        <f t="shared" si="0"/>
        <v>878284.11060000001</v>
      </c>
      <c r="J30" s="26"/>
      <c r="K30" s="27">
        <f t="shared" si="1"/>
        <v>891458.37225899997</v>
      </c>
      <c r="L30" s="28"/>
      <c r="M30" s="29">
        <f t="shared" si="2"/>
        <v>891458.37225899997</v>
      </c>
      <c r="N30" s="31">
        <f t="shared" si="3"/>
        <v>893214.94048019988</v>
      </c>
      <c r="O30" s="17"/>
      <c r="P30" s="17"/>
      <c r="Q30" s="17"/>
      <c r="R30" s="30">
        <f t="shared" si="4"/>
        <v>893214.94048019988</v>
      </c>
    </row>
    <row r="31" spans="1:18" ht="15.75" customHeight="1" x14ac:dyDescent="0.25">
      <c r="A31" s="122" t="s">
        <v>145</v>
      </c>
      <c r="B31" s="118" t="s">
        <v>111</v>
      </c>
      <c r="C31" s="19">
        <v>11</v>
      </c>
      <c r="D31" s="20">
        <v>292429.27</v>
      </c>
      <c r="E31" s="21">
        <v>27500</v>
      </c>
      <c r="F31" s="22">
        <v>32214.34</v>
      </c>
      <c r="G31" s="23"/>
      <c r="H31" s="24"/>
      <c r="I31" s="25"/>
      <c r="J31" s="26"/>
      <c r="K31" s="27"/>
      <c r="L31" s="28"/>
      <c r="M31" s="29"/>
      <c r="N31" s="31"/>
      <c r="O31" s="17"/>
      <c r="P31" s="17"/>
      <c r="Q31" s="17"/>
      <c r="R31" s="30"/>
    </row>
    <row r="32" spans="1:18" ht="15.75" x14ac:dyDescent="0.25">
      <c r="A32" s="122"/>
      <c r="B32" s="118"/>
      <c r="C32" s="19">
        <v>45</v>
      </c>
      <c r="D32" s="20">
        <v>881698.07</v>
      </c>
      <c r="E32" s="21">
        <v>687330.69</v>
      </c>
      <c r="F32" s="22">
        <v>877747.41</v>
      </c>
      <c r="G32" s="23">
        <v>588359.08230000001</v>
      </c>
      <c r="H32" s="24"/>
      <c r="I32" s="25">
        <f t="shared" si="0"/>
        <v>588359.08230000001</v>
      </c>
      <c r="J32" s="26"/>
      <c r="K32" s="27">
        <f t="shared" si="1"/>
        <v>597184.46853449999</v>
      </c>
      <c r="L32" s="28"/>
      <c r="M32" s="29">
        <f t="shared" si="2"/>
        <v>597184.46853449999</v>
      </c>
      <c r="N32" s="31">
        <f t="shared" si="3"/>
        <v>598361.18669909996</v>
      </c>
      <c r="O32" s="17"/>
      <c r="P32" s="17"/>
      <c r="Q32" s="17"/>
      <c r="R32" s="30">
        <f t="shared" si="4"/>
        <v>598361.18669909996</v>
      </c>
    </row>
    <row r="33" spans="1:18" ht="15.75" x14ac:dyDescent="0.25">
      <c r="A33" s="122" t="s">
        <v>146</v>
      </c>
      <c r="B33" s="120" t="s">
        <v>112</v>
      </c>
      <c r="C33" s="19">
        <v>11</v>
      </c>
      <c r="D33" s="20">
        <v>144179.41</v>
      </c>
      <c r="E33" s="21">
        <v>35310.68</v>
      </c>
      <c r="F33" s="22">
        <v>11500</v>
      </c>
      <c r="G33" s="23"/>
      <c r="H33" s="24"/>
      <c r="I33" s="25"/>
      <c r="J33" s="26"/>
      <c r="K33" s="27"/>
      <c r="L33" s="28"/>
      <c r="M33" s="29"/>
      <c r="N33" s="31"/>
      <c r="O33" s="17"/>
      <c r="P33" s="17"/>
      <c r="Q33" s="17"/>
      <c r="R33" s="30"/>
    </row>
    <row r="34" spans="1:18" ht="15.75" x14ac:dyDescent="0.25">
      <c r="A34" s="122"/>
      <c r="B34" s="120"/>
      <c r="C34" s="19">
        <v>45</v>
      </c>
      <c r="D34" s="20">
        <v>961197.2</v>
      </c>
      <c r="E34" s="21">
        <v>913820.15</v>
      </c>
      <c r="F34" s="22">
        <v>826891.39</v>
      </c>
      <c r="G34" s="23">
        <v>834014.31920000003</v>
      </c>
      <c r="H34" s="24"/>
      <c r="I34" s="25">
        <f t="shared" si="0"/>
        <v>834014.31920000003</v>
      </c>
      <c r="J34" s="26"/>
      <c r="K34" s="27">
        <f t="shared" si="1"/>
        <v>846524.53398799989</v>
      </c>
      <c r="L34" s="28"/>
      <c r="M34" s="29">
        <f t="shared" si="2"/>
        <v>846524.53398799989</v>
      </c>
      <c r="N34" s="31">
        <f t="shared" si="3"/>
        <v>848192.56262639991</v>
      </c>
      <c r="O34" s="17"/>
      <c r="P34" s="17"/>
      <c r="Q34" s="17"/>
      <c r="R34" s="30">
        <f t="shared" si="4"/>
        <v>848192.56262639991</v>
      </c>
    </row>
    <row r="35" spans="1:18" ht="15.75" x14ac:dyDescent="0.25">
      <c r="A35" s="122" t="s">
        <v>147</v>
      </c>
      <c r="B35" s="120" t="s">
        <v>113</v>
      </c>
      <c r="C35" s="19">
        <v>11</v>
      </c>
      <c r="D35" s="20">
        <v>70552.59</v>
      </c>
      <c r="E35" s="37">
        <v>29250</v>
      </c>
      <c r="F35" s="22">
        <v>6500</v>
      </c>
      <c r="G35" s="23"/>
      <c r="H35" s="24"/>
      <c r="I35" s="25"/>
      <c r="J35" s="26"/>
      <c r="K35" s="27"/>
      <c r="L35" s="28"/>
      <c r="M35" s="29"/>
      <c r="N35" s="31"/>
      <c r="O35" s="17"/>
      <c r="P35" s="17"/>
      <c r="Q35" s="17"/>
      <c r="R35" s="30"/>
    </row>
    <row r="36" spans="1:18" ht="15.75" x14ac:dyDescent="0.25">
      <c r="A36" s="122"/>
      <c r="B36" s="120"/>
      <c r="C36" s="19">
        <v>45</v>
      </c>
      <c r="D36" s="20">
        <v>1107423.48</v>
      </c>
      <c r="E36" s="37">
        <v>1263087.2</v>
      </c>
      <c r="F36" s="22">
        <v>971997.27</v>
      </c>
      <c r="G36" s="23">
        <v>977209.68810000003</v>
      </c>
      <c r="H36" s="24"/>
      <c r="I36" s="25">
        <f t="shared" si="0"/>
        <v>977209.68810000003</v>
      </c>
      <c r="J36" s="26"/>
      <c r="K36" s="27">
        <f t="shared" si="1"/>
        <v>991867.83342149993</v>
      </c>
      <c r="L36" s="28"/>
      <c r="M36" s="29">
        <f t="shared" si="2"/>
        <v>991867.83342149993</v>
      </c>
      <c r="N36" s="31">
        <f t="shared" si="3"/>
        <v>993822.25279769988</v>
      </c>
      <c r="O36" s="17"/>
      <c r="P36" s="17"/>
      <c r="Q36" s="17"/>
      <c r="R36" s="30">
        <f t="shared" si="4"/>
        <v>993822.25279769988</v>
      </c>
    </row>
    <row r="37" spans="1:18" ht="15.75" x14ac:dyDescent="0.25">
      <c r="A37" s="122" t="s">
        <v>148</v>
      </c>
      <c r="B37" s="120" t="s">
        <v>114</v>
      </c>
      <c r="C37" s="19">
        <v>11</v>
      </c>
      <c r="D37" s="20">
        <v>92209.37</v>
      </c>
      <c r="E37" s="21">
        <v>45370.33</v>
      </c>
      <c r="F37" s="22">
        <v>13000</v>
      </c>
      <c r="G37" s="23"/>
      <c r="H37" s="24"/>
      <c r="I37" s="25"/>
      <c r="J37" s="26"/>
      <c r="K37" s="27"/>
      <c r="L37" s="28"/>
      <c r="M37" s="29"/>
      <c r="N37" s="31"/>
      <c r="O37" s="17"/>
      <c r="P37" s="17"/>
      <c r="Q37" s="17"/>
      <c r="R37" s="30"/>
    </row>
    <row r="38" spans="1:18" ht="15.75" x14ac:dyDescent="0.25">
      <c r="A38" s="122"/>
      <c r="B38" s="120"/>
      <c r="C38" s="19">
        <v>45</v>
      </c>
      <c r="D38" s="20">
        <v>1542737.48</v>
      </c>
      <c r="E38" s="21">
        <v>2237034.9900000002</v>
      </c>
      <c r="F38" s="22">
        <v>1460679.38</v>
      </c>
      <c r="G38" s="23">
        <v>1504499.7614</v>
      </c>
      <c r="H38" s="24"/>
      <c r="I38" s="25">
        <f t="shared" si="0"/>
        <v>1504499.7614</v>
      </c>
      <c r="J38" s="26"/>
      <c r="K38" s="27">
        <f t="shared" si="1"/>
        <v>1527067.2578209997</v>
      </c>
      <c r="L38" s="28"/>
      <c r="M38" s="29">
        <f t="shared" si="2"/>
        <v>1527067.2578209997</v>
      </c>
      <c r="N38" s="31">
        <f t="shared" si="3"/>
        <v>1530076.2573437998</v>
      </c>
      <c r="O38" s="17"/>
      <c r="P38" s="17"/>
      <c r="Q38" s="17"/>
      <c r="R38" s="30">
        <f t="shared" si="4"/>
        <v>1530076.2573437998</v>
      </c>
    </row>
    <row r="39" spans="1:18" ht="15.75" x14ac:dyDescent="0.25">
      <c r="A39" s="122" t="s">
        <v>149</v>
      </c>
      <c r="B39" s="120" t="s">
        <v>115</v>
      </c>
      <c r="C39" s="19">
        <v>11</v>
      </c>
      <c r="D39" s="20">
        <v>83919.69</v>
      </c>
      <c r="E39" s="21">
        <v>99563.16</v>
      </c>
      <c r="F39" s="22">
        <v>53532.62</v>
      </c>
      <c r="G39" s="23"/>
      <c r="H39" s="24"/>
      <c r="I39" s="25"/>
      <c r="J39" s="26"/>
      <c r="K39" s="27"/>
      <c r="L39" s="28"/>
      <c r="M39" s="29"/>
      <c r="N39" s="31"/>
      <c r="O39" s="17"/>
      <c r="P39" s="17"/>
      <c r="Q39" s="17"/>
      <c r="R39" s="30"/>
    </row>
    <row r="40" spans="1:18" ht="15.75" x14ac:dyDescent="0.25">
      <c r="A40" s="122"/>
      <c r="B40" s="120"/>
      <c r="C40" s="19">
        <v>45</v>
      </c>
      <c r="D40" s="20">
        <v>362081.99</v>
      </c>
      <c r="E40" s="21">
        <v>423491.6</v>
      </c>
      <c r="F40" s="22">
        <v>410866.28</v>
      </c>
      <c r="G40" s="23">
        <v>413929.22090000001</v>
      </c>
      <c r="H40" s="24"/>
      <c r="I40" s="25">
        <f t="shared" si="0"/>
        <v>413929.22090000001</v>
      </c>
      <c r="J40" s="26"/>
      <c r="K40" s="27">
        <f t="shared" si="1"/>
        <v>420138.15921349998</v>
      </c>
      <c r="L40" s="28"/>
      <c r="M40" s="29">
        <f t="shared" si="2"/>
        <v>420138.15921349998</v>
      </c>
      <c r="N40" s="31">
        <f t="shared" si="3"/>
        <v>420966.01765529998</v>
      </c>
      <c r="O40" s="17"/>
      <c r="P40" s="17"/>
      <c r="Q40" s="17"/>
      <c r="R40" s="30">
        <f t="shared" si="4"/>
        <v>420966.01765529998</v>
      </c>
    </row>
    <row r="41" spans="1:18" ht="15.75" x14ac:dyDescent="0.25">
      <c r="A41" s="122" t="s">
        <v>150</v>
      </c>
      <c r="B41" s="120" t="s">
        <v>116</v>
      </c>
      <c r="C41" s="19">
        <v>11</v>
      </c>
      <c r="D41" s="20">
        <v>59472.74</v>
      </c>
      <c r="E41" s="21">
        <v>39913.760000000002</v>
      </c>
      <c r="F41" s="22">
        <v>60859.360000000001</v>
      </c>
      <c r="G41" s="23"/>
      <c r="H41" s="24"/>
      <c r="I41" s="25"/>
      <c r="J41" s="26"/>
      <c r="K41" s="27"/>
      <c r="L41" s="28"/>
      <c r="M41" s="29"/>
      <c r="N41" s="31"/>
      <c r="O41" s="17"/>
      <c r="P41" s="17"/>
      <c r="Q41" s="17"/>
      <c r="R41" s="30"/>
    </row>
    <row r="42" spans="1:18" ht="15.75" x14ac:dyDescent="0.25">
      <c r="A42" s="122"/>
      <c r="B42" s="120"/>
      <c r="C42" s="19">
        <v>45</v>
      </c>
      <c r="D42" s="20">
        <v>628721.78</v>
      </c>
      <c r="E42" s="21">
        <v>729255.95</v>
      </c>
      <c r="F42" s="22">
        <v>655878.57999999996</v>
      </c>
      <c r="G42" s="23">
        <v>665898.68739999994</v>
      </c>
      <c r="H42" s="24"/>
      <c r="I42" s="25">
        <f t="shared" si="0"/>
        <v>665898.68739999994</v>
      </c>
      <c r="J42" s="26"/>
      <c r="K42" s="27">
        <f t="shared" si="1"/>
        <v>675887.16771099984</v>
      </c>
      <c r="L42" s="28"/>
      <c r="M42" s="29">
        <f t="shared" si="2"/>
        <v>675887.16771099984</v>
      </c>
      <c r="N42" s="31">
        <f t="shared" si="3"/>
        <v>677218.96508579992</v>
      </c>
      <c r="O42" s="17"/>
      <c r="P42" s="17"/>
      <c r="Q42" s="17"/>
      <c r="R42" s="30">
        <f t="shared" si="4"/>
        <v>677218.96508579992</v>
      </c>
    </row>
    <row r="43" spans="1:18" ht="15.75" customHeight="1" x14ac:dyDescent="0.25">
      <c r="A43" s="122" t="s">
        <v>151</v>
      </c>
      <c r="B43" s="118" t="s">
        <v>117</v>
      </c>
      <c r="C43" s="19">
        <v>11</v>
      </c>
      <c r="D43" s="20">
        <v>79885.77</v>
      </c>
      <c r="E43" s="21">
        <v>137508.18</v>
      </c>
      <c r="F43" s="22">
        <v>78831.289999999994</v>
      </c>
      <c r="G43" s="23"/>
      <c r="H43" s="24"/>
      <c r="I43" s="25"/>
      <c r="J43" s="26"/>
      <c r="K43" s="27"/>
      <c r="L43" s="28"/>
      <c r="M43" s="29"/>
      <c r="N43" s="31"/>
      <c r="O43" s="17"/>
      <c r="P43" s="17"/>
      <c r="Q43" s="17"/>
      <c r="R43" s="30"/>
    </row>
    <row r="44" spans="1:18" ht="15.75" x14ac:dyDescent="0.25">
      <c r="A44" s="122"/>
      <c r="B44" s="118"/>
      <c r="C44" s="19">
        <v>45</v>
      </c>
      <c r="D44" s="20">
        <v>642434.5</v>
      </c>
      <c r="E44" s="21">
        <v>1248222.52</v>
      </c>
      <c r="F44" s="22">
        <v>1294951.06</v>
      </c>
      <c r="G44" s="23">
        <v>823370.82449999999</v>
      </c>
      <c r="H44" s="24"/>
      <c r="I44" s="25">
        <f t="shared" si="0"/>
        <v>823370.82449999999</v>
      </c>
      <c r="J44" s="26"/>
      <c r="K44" s="27">
        <f t="shared" si="1"/>
        <v>835721.38686749991</v>
      </c>
      <c r="L44" s="28"/>
      <c r="M44" s="29">
        <f t="shared" si="2"/>
        <v>835721.38686749991</v>
      </c>
      <c r="N44" s="31">
        <f t="shared" si="3"/>
        <v>837368.12851649988</v>
      </c>
      <c r="O44" s="17"/>
      <c r="P44" s="17"/>
      <c r="Q44" s="17"/>
      <c r="R44" s="30">
        <f t="shared" si="4"/>
        <v>837368.12851649988</v>
      </c>
    </row>
    <row r="45" spans="1:18" ht="15.75" x14ac:dyDescent="0.25">
      <c r="A45" s="122" t="s">
        <v>152</v>
      </c>
      <c r="B45" s="120" t="s">
        <v>118</v>
      </c>
      <c r="C45" s="19">
        <v>11</v>
      </c>
      <c r="D45" s="20">
        <v>18325.77</v>
      </c>
      <c r="E45" s="21">
        <v>159588.22</v>
      </c>
      <c r="F45" s="22"/>
      <c r="G45" s="23"/>
      <c r="H45" s="24"/>
      <c r="I45" s="25"/>
      <c r="J45" s="26"/>
      <c r="K45" s="27"/>
      <c r="L45" s="28"/>
      <c r="M45" s="29"/>
      <c r="N45" s="31"/>
      <c r="O45" s="17"/>
      <c r="P45" s="17"/>
      <c r="Q45" s="17"/>
      <c r="R45" s="30"/>
    </row>
    <row r="46" spans="1:18" ht="15.75" x14ac:dyDescent="0.25">
      <c r="A46" s="122"/>
      <c r="B46" s="120"/>
      <c r="C46" s="19">
        <v>45</v>
      </c>
      <c r="D46" s="20" t="s">
        <v>119</v>
      </c>
      <c r="E46" s="21">
        <v>498790.57</v>
      </c>
      <c r="F46" s="22">
        <v>511077.69</v>
      </c>
      <c r="G46" s="23">
        <v>526410.02069999999</v>
      </c>
      <c r="H46" s="24"/>
      <c r="I46" s="25">
        <f t="shared" si="0"/>
        <v>526410.02069999999</v>
      </c>
      <c r="J46" s="26"/>
      <c r="K46" s="27">
        <f t="shared" si="1"/>
        <v>534306.17101049994</v>
      </c>
      <c r="L46" s="28"/>
      <c r="M46" s="29">
        <f t="shared" si="2"/>
        <v>534306.17101049994</v>
      </c>
      <c r="N46" s="31">
        <f t="shared" si="3"/>
        <v>535358.99105189997</v>
      </c>
      <c r="O46" s="17"/>
      <c r="P46" s="17"/>
      <c r="Q46" s="17"/>
      <c r="R46" s="30">
        <f t="shared" si="4"/>
        <v>535358.99105189997</v>
      </c>
    </row>
    <row r="47" spans="1:18" ht="15.75" customHeight="1" x14ac:dyDescent="0.25">
      <c r="A47" s="122" t="s">
        <v>153</v>
      </c>
      <c r="B47" s="118" t="s">
        <v>120</v>
      </c>
      <c r="C47" s="19">
        <v>11</v>
      </c>
      <c r="D47" s="20">
        <v>122389.96</v>
      </c>
      <c r="E47" s="21">
        <v>24100.97</v>
      </c>
      <c r="F47" s="22"/>
      <c r="G47" s="23"/>
      <c r="H47" s="24"/>
      <c r="I47" s="25"/>
      <c r="J47" s="26"/>
      <c r="K47" s="27"/>
      <c r="L47" s="28"/>
      <c r="M47" s="29"/>
      <c r="N47" s="31"/>
      <c r="O47" s="17"/>
      <c r="P47" s="17"/>
      <c r="Q47" s="17"/>
      <c r="R47" s="30"/>
    </row>
    <row r="48" spans="1:18" ht="15.75" x14ac:dyDescent="0.25">
      <c r="A48" s="122"/>
      <c r="B48" s="118"/>
      <c r="C48" s="19">
        <v>45</v>
      </c>
      <c r="D48" s="20">
        <v>975724.38</v>
      </c>
      <c r="E48" s="21">
        <v>1192964.6000000001</v>
      </c>
      <c r="F48" s="22">
        <v>974890.74</v>
      </c>
      <c r="G48" s="23">
        <v>1004137.4622000001</v>
      </c>
      <c r="H48" s="24"/>
      <c r="I48" s="25">
        <f t="shared" si="0"/>
        <v>1004137.4622000001</v>
      </c>
      <c r="J48" s="26"/>
      <c r="K48" s="27">
        <f t="shared" si="1"/>
        <v>1019199.5241329999</v>
      </c>
      <c r="L48" s="28"/>
      <c r="M48" s="29">
        <f t="shared" si="2"/>
        <v>1019199.5241329999</v>
      </c>
      <c r="N48" s="31">
        <f t="shared" si="3"/>
        <v>1021207.7990574</v>
      </c>
      <c r="O48" s="17"/>
      <c r="P48" s="17"/>
      <c r="Q48" s="17"/>
      <c r="R48" s="30">
        <f t="shared" si="4"/>
        <v>1021207.7990574</v>
      </c>
    </row>
    <row r="49" spans="1:18" ht="15.75" x14ac:dyDescent="0.25">
      <c r="A49" s="122" t="s">
        <v>154</v>
      </c>
      <c r="B49" s="120" t="s">
        <v>121</v>
      </c>
      <c r="C49" s="19">
        <v>11</v>
      </c>
      <c r="D49" s="20">
        <v>37116.49</v>
      </c>
      <c r="E49" s="21">
        <v>572896.18999999994</v>
      </c>
      <c r="F49" s="22">
        <v>13767.52</v>
      </c>
      <c r="G49" s="23"/>
      <c r="H49" s="24"/>
      <c r="I49" s="25"/>
      <c r="J49" s="26"/>
      <c r="K49" s="27"/>
      <c r="L49" s="28"/>
      <c r="M49" s="29"/>
      <c r="N49" s="31"/>
      <c r="O49" s="17"/>
      <c r="P49" s="17"/>
      <c r="Q49" s="17"/>
      <c r="R49" s="30"/>
    </row>
    <row r="50" spans="1:18" ht="15.75" x14ac:dyDescent="0.25">
      <c r="A50" s="122"/>
      <c r="B50" s="120"/>
      <c r="C50" s="19">
        <v>45</v>
      </c>
      <c r="D50" s="20">
        <v>737956.7</v>
      </c>
      <c r="E50" s="21">
        <v>699411.05</v>
      </c>
      <c r="F50" s="22">
        <v>654786.59</v>
      </c>
      <c r="G50" s="23">
        <v>647276.81270000001</v>
      </c>
      <c r="H50" s="24"/>
      <c r="I50" s="25">
        <f t="shared" si="0"/>
        <v>647276.81270000001</v>
      </c>
      <c r="J50" s="26"/>
      <c r="K50" s="27">
        <f t="shared" si="1"/>
        <v>656985.96489049995</v>
      </c>
      <c r="L50" s="28"/>
      <c r="M50" s="29">
        <f t="shared" si="2"/>
        <v>656985.96489049995</v>
      </c>
      <c r="N50" s="31">
        <f t="shared" si="3"/>
        <v>658280.51851589989</v>
      </c>
      <c r="O50" s="17"/>
      <c r="P50" s="17"/>
      <c r="Q50" s="17"/>
      <c r="R50" s="30">
        <f t="shared" si="4"/>
        <v>658280.51851589989</v>
      </c>
    </row>
    <row r="51" spans="1:18" ht="15.75" x14ac:dyDescent="0.25">
      <c r="A51" s="122" t="s">
        <v>155</v>
      </c>
      <c r="B51" s="120" t="s">
        <v>122</v>
      </c>
      <c r="C51" s="19">
        <v>11</v>
      </c>
      <c r="D51" s="20">
        <v>73744</v>
      </c>
      <c r="E51" s="21">
        <v>86841.5</v>
      </c>
      <c r="F51" s="22">
        <v>24943.63</v>
      </c>
      <c r="G51" s="23"/>
      <c r="H51" s="24"/>
      <c r="I51" s="25"/>
      <c r="J51" s="26"/>
      <c r="K51" s="27"/>
      <c r="L51" s="28"/>
      <c r="M51" s="29"/>
      <c r="N51" s="31"/>
      <c r="O51" s="17"/>
      <c r="P51" s="17"/>
      <c r="Q51" s="17"/>
      <c r="R51" s="30"/>
    </row>
    <row r="52" spans="1:18" ht="15.75" x14ac:dyDescent="0.25">
      <c r="A52" s="122"/>
      <c r="B52" s="120"/>
      <c r="C52" s="19">
        <v>45</v>
      </c>
      <c r="D52" s="20">
        <v>586509.87</v>
      </c>
      <c r="E52" s="21">
        <v>763725.77</v>
      </c>
      <c r="F52" s="22">
        <v>588316.02</v>
      </c>
      <c r="G52" s="23">
        <v>605965.50060000003</v>
      </c>
      <c r="H52" s="24"/>
      <c r="I52" s="25">
        <f t="shared" si="0"/>
        <v>605965.50060000003</v>
      </c>
      <c r="J52" s="26"/>
      <c r="K52" s="27">
        <f t="shared" si="1"/>
        <v>615054.98310900002</v>
      </c>
      <c r="L52" s="28"/>
      <c r="M52" s="29">
        <f t="shared" si="2"/>
        <v>615054.98310900002</v>
      </c>
      <c r="N52" s="31">
        <f t="shared" si="3"/>
        <v>616266.91411020001</v>
      </c>
      <c r="O52" s="17"/>
      <c r="P52" s="17"/>
      <c r="Q52" s="17"/>
      <c r="R52" s="30">
        <f t="shared" si="4"/>
        <v>616266.91411020001</v>
      </c>
    </row>
    <row r="53" spans="1:18" ht="15.75" customHeight="1" x14ac:dyDescent="0.25">
      <c r="A53" s="131" t="s">
        <v>156</v>
      </c>
      <c r="B53" s="121" t="s">
        <v>123</v>
      </c>
      <c r="C53" s="19">
        <v>11</v>
      </c>
      <c r="D53" s="38">
        <v>108448.06</v>
      </c>
      <c r="E53" s="21">
        <v>153357.28</v>
      </c>
      <c r="F53" s="22">
        <v>12500</v>
      </c>
      <c r="G53" s="23"/>
      <c r="H53" s="24"/>
      <c r="I53" s="25"/>
      <c r="J53" s="39"/>
      <c r="K53" s="27"/>
      <c r="L53" s="28"/>
      <c r="M53" s="29"/>
      <c r="N53" s="31"/>
      <c r="O53" s="17"/>
      <c r="P53" s="17"/>
      <c r="Q53" s="17"/>
      <c r="R53" s="30"/>
    </row>
    <row r="54" spans="1:18" ht="15.75" x14ac:dyDescent="0.25">
      <c r="A54" s="131"/>
      <c r="B54" s="121"/>
      <c r="C54" s="19">
        <v>45</v>
      </c>
      <c r="D54" s="38">
        <v>983787.61</v>
      </c>
      <c r="E54" s="21">
        <v>893084.56</v>
      </c>
      <c r="F54" s="22">
        <v>901088.9</v>
      </c>
      <c r="G54" s="23">
        <v>928121.56700000004</v>
      </c>
      <c r="H54" s="24"/>
      <c r="I54" s="25">
        <f t="shared" si="0"/>
        <v>928121.56700000004</v>
      </c>
      <c r="J54" s="39"/>
      <c r="K54" s="27">
        <f t="shared" si="1"/>
        <v>942043.3905049999</v>
      </c>
      <c r="L54" s="28"/>
      <c r="M54" s="29">
        <f t="shared" si="2"/>
        <v>942043.3905049999</v>
      </c>
      <c r="N54" s="31">
        <f t="shared" si="3"/>
        <v>943899.63363900001</v>
      </c>
      <c r="O54" s="17"/>
      <c r="P54" s="17"/>
      <c r="Q54" s="17"/>
      <c r="R54" s="30">
        <f t="shared" si="4"/>
        <v>943899.63363900001</v>
      </c>
    </row>
    <row r="55" spans="1:18" ht="15.75" customHeight="1" x14ac:dyDescent="0.25">
      <c r="A55" s="122" t="s">
        <v>157</v>
      </c>
      <c r="B55" s="118" t="s">
        <v>124</v>
      </c>
      <c r="C55" s="19">
        <v>11</v>
      </c>
      <c r="D55" s="20">
        <v>58898.66</v>
      </c>
      <c r="E55" s="21">
        <v>17958.490000000002</v>
      </c>
      <c r="F55" s="22"/>
      <c r="G55" s="23"/>
      <c r="H55" s="24"/>
      <c r="I55" s="25"/>
      <c r="J55" s="26"/>
      <c r="K55" s="27"/>
      <c r="L55" s="28"/>
      <c r="M55" s="29"/>
      <c r="N55" s="31"/>
      <c r="O55" s="17"/>
      <c r="P55" s="17"/>
      <c r="Q55" s="17"/>
      <c r="R55" s="30"/>
    </row>
    <row r="56" spans="1:18" ht="15.75" x14ac:dyDescent="0.25">
      <c r="A56" s="122"/>
      <c r="B56" s="118"/>
      <c r="C56" s="19">
        <v>45</v>
      </c>
      <c r="D56" s="20">
        <v>877187.47</v>
      </c>
      <c r="E56" s="21">
        <v>623739.9</v>
      </c>
      <c r="F56" s="22">
        <v>480011.65</v>
      </c>
      <c r="G56" s="23">
        <v>480739.38810000004</v>
      </c>
      <c r="H56" s="24"/>
      <c r="I56" s="25">
        <f t="shared" si="0"/>
        <v>480739.38810000004</v>
      </c>
      <c r="J56" s="26"/>
      <c r="K56" s="27">
        <f t="shared" si="1"/>
        <v>487950.47892149998</v>
      </c>
      <c r="L56" s="28"/>
      <c r="M56" s="29">
        <f t="shared" si="2"/>
        <v>487950.47892149998</v>
      </c>
      <c r="N56" s="31">
        <f t="shared" si="3"/>
        <v>488911.95769770001</v>
      </c>
      <c r="O56" s="17"/>
      <c r="P56" s="17"/>
      <c r="Q56" s="17"/>
      <c r="R56" s="30">
        <f t="shared" si="4"/>
        <v>488911.95769770001</v>
      </c>
    </row>
    <row r="57" spans="1:18" ht="15.75" x14ac:dyDescent="0.25">
      <c r="A57" s="122" t="s">
        <v>158</v>
      </c>
      <c r="B57" s="120" t="s">
        <v>125</v>
      </c>
      <c r="C57" s="19">
        <v>11</v>
      </c>
      <c r="D57" s="20">
        <v>58293.49</v>
      </c>
      <c r="E57" s="21">
        <v>16969.45</v>
      </c>
      <c r="F57" s="22">
        <v>13000</v>
      </c>
      <c r="G57" s="23"/>
      <c r="H57" s="24"/>
      <c r="I57" s="25"/>
      <c r="J57" s="26"/>
      <c r="K57" s="27"/>
      <c r="L57" s="28"/>
      <c r="M57" s="29"/>
      <c r="N57" s="31"/>
      <c r="O57" s="17"/>
      <c r="P57" s="17"/>
      <c r="Q57" s="17"/>
      <c r="R57" s="30"/>
    </row>
    <row r="58" spans="1:18" ht="15.75" x14ac:dyDescent="0.25">
      <c r="A58" s="122"/>
      <c r="B58" s="120"/>
      <c r="C58" s="19">
        <v>45</v>
      </c>
      <c r="D58" s="20">
        <v>776808.60199999996</v>
      </c>
      <c r="E58" s="21">
        <v>669654</v>
      </c>
      <c r="F58" s="22">
        <v>655343.75</v>
      </c>
      <c r="G58" s="23">
        <v>675004.11400000006</v>
      </c>
      <c r="H58" s="24"/>
      <c r="I58" s="25">
        <f t="shared" si="0"/>
        <v>675004.11400000006</v>
      </c>
      <c r="J58" s="26"/>
      <c r="K58" s="27">
        <f t="shared" si="1"/>
        <v>685129.17570999998</v>
      </c>
      <c r="L58" s="28"/>
      <c r="M58" s="29">
        <f t="shared" si="2"/>
        <v>685129.17570999998</v>
      </c>
      <c r="N58" s="31">
        <f t="shared" si="3"/>
        <v>686479.183938</v>
      </c>
      <c r="O58" s="17"/>
      <c r="P58" s="17"/>
      <c r="Q58" s="17"/>
      <c r="R58" s="30">
        <f t="shared" si="4"/>
        <v>686479.183938</v>
      </c>
    </row>
    <row r="59" spans="1:18" ht="15.75" x14ac:dyDescent="0.25">
      <c r="A59" s="122" t="s">
        <v>159</v>
      </c>
      <c r="B59" s="120" t="s">
        <v>126</v>
      </c>
      <c r="C59" s="19">
        <v>11</v>
      </c>
      <c r="D59" s="20"/>
      <c r="E59" s="40"/>
      <c r="F59" s="22"/>
      <c r="G59" s="23"/>
      <c r="H59" s="24"/>
      <c r="I59" s="25"/>
      <c r="J59" s="26"/>
      <c r="K59" s="27"/>
      <c r="L59" s="28"/>
      <c r="M59" s="29"/>
      <c r="N59" s="31"/>
      <c r="O59" s="17"/>
      <c r="P59" s="17"/>
      <c r="Q59" s="17"/>
      <c r="R59" s="30"/>
    </row>
    <row r="60" spans="1:18" ht="15.75" x14ac:dyDescent="0.25">
      <c r="A60" s="122"/>
      <c r="B60" s="120"/>
      <c r="C60" s="19">
        <v>45</v>
      </c>
      <c r="D60" s="20"/>
      <c r="E60" s="40"/>
      <c r="F60" s="22">
        <v>3326706</v>
      </c>
      <c r="G60" s="23">
        <v>3426507.18</v>
      </c>
      <c r="H60" s="24"/>
      <c r="I60" s="25">
        <f t="shared" si="0"/>
        <v>3426507.18</v>
      </c>
      <c r="J60" s="26"/>
      <c r="K60" s="27">
        <f t="shared" si="1"/>
        <v>3477904.7876999998</v>
      </c>
      <c r="L60" s="28"/>
      <c r="M60" s="29">
        <f t="shared" si="2"/>
        <v>3477904.7876999998</v>
      </c>
      <c r="N60" s="31">
        <f t="shared" si="3"/>
        <v>3484757.8020599997</v>
      </c>
      <c r="O60" s="17"/>
      <c r="P60" s="17"/>
      <c r="Q60" s="17"/>
      <c r="R60" s="30">
        <f t="shared" si="4"/>
        <v>3484757.8020599997</v>
      </c>
    </row>
    <row r="61" spans="1:18" ht="15.75" customHeight="1" x14ac:dyDescent="0.25">
      <c r="A61" s="122" t="s">
        <v>160</v>
      </c>
      <c r="B61" s="118" t="s">
        <v>127</v>
      </c>
      <c r="C61" s="19">
        <v>11</v>
      </c>
      <c r="D61" s="20"/>
      <c r="E61" s="40"/>
      <c r="F61" s="22"/>
      <c r="G61" s="23"/>
      <c r="H61" s="24"/>
      <c r="I61" s="25"/>
      <c r="J61" s="26"/>
      <c r="K61" s="27"/>
      <c r="L61" s="28"/>
      <c r="M61" s="29"/>
      <c r="N61" s="31"/>
      <c r="O61" s="17"/>
      <c r="P61" s="17"/>
      <c r="Q61" s="17"/>
      <c r="R61" s="30"/>
    </row>
    <row r="62" spans="1:18" ht="16.5" thickBot="1" x14ac:dyDescent="0.3">
      <c r="A62" s="123"/>
      <c r="B62" s="119"/>
      <c r="C62" s="19">
        <v>45</v>
      </c>
      <c r="D62" s="20"/>
      <c r="E62" s="41"/>
      <c r="F62" s="42"/>
      <c r="G62" s="43">
        <v>1393594.8</v>
      </c>
      <c r="H62" s="44"/>
      <c r="I62" s="45">
        <f t="shared" si="0"/>
        <v>1393594.8</v>
      </c>
      <c r="J62" s="26"/>
      <c r="K62" s="46">
        <f>SUM(G62*1.015)</f>
        <v>1414498.7219999998</v>
      </c>
      <c r="L62" s="47"/>
      <c r="M62" s="48">
        <f t="shared" si="2"/>
        <v>1414498.7219999998</v>
      </c>
      <c r="N62" s="49">
        <f>SUM(K62*1.017)</f>
        <v>1438545.2002739997</v>
      </c>
      <c r="O62" s="50"/>
      <c r="P62" s="50"/>
      <c r="Q62" s="50"/>
      <c r="R62" s="51">
        <f t="shared" si="4"/>
        <v>1438545.2002739997</v>
      </c>
    </row>
    <row r="63" spans="1:18" ht="15.75" x14ac:dyDescent="0.25">
      <c r="A63" s="60"/>
      <c r="B63" s="52"/>
      <c r="C63" s="53">
        <v>11</v>
      </c>
      <c r="D63" s="54"/>
      <c r="E63" s="54">
        <f>SUM(E5+E7+E9+E11+E13+E15+E17+E19+E21+E23+E25+E27+E29+E31+E33+E35+E37+E39+E41+E43+E45+E47+E49+E51+E53+E55+E57)</f>
        <v>2173267.31</v>
      </c>
      <c r="F63" s="54">
        <f>SUM(F5+F7+F9+F11+F13+F15+F17+F19+F21+F23+F25+F27+F29+F31+F33+F35+F37+F39+F41+F43+F45+F47+F49+F51+F53+F55+F57)</f>
        <v>751790.72000000009</v>
      </c>
      <c r="G63" s="55"/>
      <c r="H63" s="55"/>
      <c r="I63" s="55"/>
      <c r="J63" s="55"/>
      <c r="K63" s="55"/>
      <c r="L63" s="55"/>
      <c r="M63" s="55"/>
      <c r="N63" s="56"/>
      <c r="O63" s="56"/>
      <c r="P63" s="56"/>
      <c r="Q63" s="56"/>
    </row>
    <row r="64" spans="1:18" ht="15.75" x14ac:dyDescent="0.25">
      <c r="C64" s="57">
        <v>45</v>
      </c>
      <c r="E64" s="54">
        <f>SUM(E6+E8+E10+E12+E14+E16+E18+E20+E22+E24+E26+E28+E30+E32+E34+E36+E38+E40+E42+E44+E46+E48+E50+E52+E54+E56+E58)</f>
        <v>26174975.34</v>
      </c>
      <c r="F64" s="54">
        <f>SUM(F6+F8+F10+F12+F14+F16+F18+F20+F22+F24+F26+F28+F30+F32+F34+F36+F38+F40+F42+F44+F46+F48+F50+F52+F54+F56+F58+F60)</f>
        <v>26976451.679999992</v>
      </c>
      <c r="G64" s="1"/>
    </row>
    <row r="65" spans="2:14" x14ac:dyDescent="0.25">
      <c r="B65" s="2" t="s">
        <v>128</v>
      </c>
      <c r="G65" s="1"/>
    </row>
    <row r="66" spans="2:14" x14ac:dyDescent="0.25">
      <c r="B66" t="s">
        <v>129</v>
      </c>
      <c r="G66" s="1"/>
    </row>
    <row r="67" spans="2:14" ht="15.75" x14ac:dyDescent="0.25">
      <c r="B67" s="58"/>
      <c r="G67" s="1"/>
    </row>
    <row r="68" spans="2:14" x14ac:dyDescent="0.25">
      <c r="G68" s="1"/>
      <c r="N68" s="1"/>
    </row>
  </sheetData>
  <mergeCells count="61">
    <mergeCell ref="A21:A22"/>
    <mergeCell ref="A5:A6"/>
    <mergeCell ref="A7:A8"/>
    <mergeCell ref="A9:A10"/>
    <mergeCell ref="A11:A12"/>
    <mergeCell ref="A13:A14"/>
    <mergeCell ref="A15:A16"/>
    <mergeCell ref="A17:A18"/>
    <mergeCell ref="A19:A20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9:A60"/>
    <mergeCell ref="A61:A62"/>
    <mergeCell ref="G3:I3"/>
    <mergeCell ref="K3:M3"/>
    <mergeCell ref="N3:R3"/>
    <mergeCell ref="B5:B6"/>
    <mergeCell ref="B7:B8"/>
    <mergeCell ref="B9:B10"/>
    <mergeCell ref="B11:B12"/>
    <mergeCell ref="B13:B14"/>
    <mergeCell ref="A47:A48"/>
    <mergeCell ref="A49:A50"/>
    <mergeCell ref="A51:A52"/>
    <mergeCell ref="A53:A54"/>
    <mergeCell ref="A55:A56"/>
    <mergeCell ref="A57:A58"/>
    <mergeCell ref="B37:B38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61:B62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34" workbookViewId="0">
      <selection activeCell="I4" sqref="I4"/>
    </sheetView>
  </sheetViews>
  <sheetFormatPr defaultRowHeight="15" x14ac:dyDescent="0.25"/>
  <cols>
    <col min="1" max="1" width="4.5703125" customWidth="1"/>
    <col min="2" max="2" width="32" customWidth="1"/>
    <col min="4" max="4" width="11.28515625" bestFit="1" customWidth="1"/>
    <col min="5" max="5" width="13.28515625" bestFit="1" customWidth="1"/>
    <col min="6" max="6" width="13" customWidth="1"/>
    <col min="7" max="7" width="12.28515625" bestFit="1" customWidth="1"/>
    <col min="8" max="8" width="10.7109375" customWidth="1"/>
    <col min="9" max="9" width="12.7109375" customWidth="1"/>
    <col min="10" max="10" width="0" hidden="1" customWidth="1"/>
    <col min="11" max="11" width="12.7109375" customWidth="1"/>
    <col min="12" max="12" width="11.140625" customWidth="1"/>
    <col min="13" max="13" width="14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8" x14ac:dyDescent="0.25">
      <c r="A1" t="s">
        <v>161</v>
      </c>
    </row>
    <row r="2" spans="1:18" ht="15.75" thickBot="1" x14ac:dyDescent="0.3"/>
    <row r="3" spans="1:18" ht="16.5" thickBot="1" x14ac:dyDescent="0.3">
      <c r="G3" s="124" t="s">
        <v>30</v>
      </c>
      <c r="H3" s="125"/>
      <c r="I3" s="126"/>
      <c r="J3" s="5"/>
      <c r="K3" s="124" t="s">
        <v>32</v>
      </c>
      <c r="L3" s="125"/>
      <c r="M3" s="126"/>
      <c r="N3" s="127" t="s">
        <v>44</v>
      </c>
      <c r="O3" s="128"/>
      <c r="P3" s="128"/>
      <c r="Q3" s="129"/>
      <c r="R3" s="130"/>
    </row>
    <row r="4" spans="1:18" ht="45" x14ac:dyDescent="0.25">
      <c r="A4" s="59" t="s">
        <v>131</v>
      </c>
      <c r="B4" s="6" t="s">
        <v>1</v>
      </c>
      <c r="C4" s="6" t="s">
        <v>89</v>
      </c>
      <c r="D4" s="3" t="s">
        <v>34</v>
      </c>
      <c r="E4" s="3" t="s">
        <v>45</v>
      </c>
      <c r="F4" s="3" t="s">
        <v>90</v>
      </c>
      <c r="G4" s="8" t="s">
        <v>91</v>
      </c>
      <c r="H4" s="9" t="s">
        <v>92</v>
      </c>
      <c r="I4" s="10" t="s">
        <v>31</v>
      </c>
      <c r="J4" s="11" t="s">
        <v>93</v>
      </c>
      <c r="K4" s="12" t="s">
        <v>94</v>
      </c>
      <c r="L4" s="13" t="s">
        <v>95</v>
      </c>
      <c r="M4" s="14" t="s">
        <v>33</v>
      </c>
      <c r="N4" s="15" t="s">
        <v>91</v>
      </c>
      <c r="O4" s="16" t="s">
        <v>96</v>
      </c>
      <c r="P4" s="17" t="s">
        <v>92</v>
      </c>
      <c r="Q4" s="16" t="s">
        <v>97</v>
      </c>
      <c r="R4" s="18" t="s">
        <v>47</v>
      </c>
    </row>
    <row r="5" spans="1:18" ht="15.75" x14ac:dyDescent="0.25">
      <c r="A5" s="122" t="s">
        <v>132</v>
      </c>
      <c r="B5" s="120" t="s">
        <v>162</v>
      </c>
      <c r="C5" s="19">
        <v>11</v>
      </c>
      <c r="D5" s="61">
        <v>37852.639999999999</v>
      </c>
      <c r="E5" s="61">
        <v>149149.12</v>
      </c>
      <c r="F5" s="62">
        <v>27627.7</v>
      </c>
      <c r="G5" s="23"/>
      <c r="H5" s="24"/>
      <c r="I5" s="25"/>
      <c r="J5" s="26"/>
      <c r="K5" s="27"/>
      <c r="L5" s="28"/>
      <c r="M5" s="29"/>
      <c r="N5" s="15"/>
      <c r="O5" s="17"/>
      <c r="P5" s="17"/>
      <c r="Q5" s="17"/>
      <c r="R5" s="30"/>
    </row>
    <row r="6" spans="1:18" ht="15.75" x14ac:dyDescent="0.25">
      <c r="A6" s="122"/>
      <c r="B6" s="120"/>
      <c r="C6" s="19">
        <v>45</v>
      </c>
      <c r="D6" s="61">
        <v>1188264.83</v>
      </c>
      <c r="E6" s="63">
        <v>1020652.8</v>
      </c>
      <c r="F6" s="62">
        <v>997879.41</v>
      </c>
      <c r="G6" s="23">
        <v>1027815.7923000001</v>
      </c>
      <c r="H6" s="24"/>
      <c r="I6" s="25">
        <f t="shared" ref="I6:I50" si="0">G6+H6</f>
        <v>1027815.7923000001</v>
      </c>
      <c r="J6" s="26"/>
      <c r="K6" s="27">
        <f>SUM(G6*1.015)</f>
        <v>1043233.0291845</v>
      </c>
      <c r="L6" s="28"/>
      <c r="M6" s="29">
        <f t="shared" ref="M6:M50" si="1">K6+L6</f>
        <v>1043233.0291845</v>
      </c>
      <c r="N6" s="31">
        <f>SUM(G6*1.017)</f>
        <v>1045288.6607691</v>
      </c>
      <c r="O6" s="17"/>
      <c r="P6" s="17"/>
      <c r="Q6" s="17"/>
      <c r="R6" s="30">
        <f t="shared" ref="R6:R50" si="2">N6+P6</f>
        <v>1045288.6607691</v>
      </c>
    </row>
    <row r="7" spans="1:18" ht="15.75" x14ac:dyDescent="0.25">
      <c r="A7" s="122" t="s">
        <v>133</v>
      </c>
      <c r="B7" s="120" t="s">
        <v>163</v>
      </c>
      <c r="C7" s="19">
        <v>11</v>
      </c>
      <c r="D7" s="61">
        <v>36011.089999999997</v>
      </c>
      <c r="E7" s="63">
        <v>174939.13</v>
      </c>
      <c r="F7" s="62">
        <v>28760.400000000001</v>
      </c>
      <c r="G7" s="23"/>
      <c r="H7" s="24"/>
      <c r="I7" s="25"/>
      <c r="J7" s="26"/>
      <c r="K7" s="27"/>
      <c r="L7" s="28"/>
      <c r="M7" s="29"/>
      <c r="N7" s="31"/>
      <c r="O7" s="17"/>
      <c r="P7" s="17"/>
      <c r="Q7" s="17"/>
      <c r="R7" s="30"/>
    </row>
    <row r="8" spans="1:18" ht="15.75" x14ac:dyDescent="0.25">
      <c r="A8" s="122"/>
      <c r="B8" s="120"/>
      <c r="C8" s="19">
        <v>45</v>
      </c>
      <c r="D8" s="61">
        <v>670741.46</v>
      </c>
      <c r="E8" s="63">
        <v>963011.43</v>
      </c>
      <c r="F8" s="62">
        <v>786397.34</v>
      </c>
      <c r="G8" s="23">
        <v>809989.26020000002</v>
      </c>
      <c r="H8" s="24"/>
      <c r="I8" s="25">
        <f t="shared" si="0"/>
        <v>809989.26020000002</v>
      </c>
      <c r="J8" s="26"/>
      <c r="K8" s="27">
        <f t="shared" ref="K8:K50" si="3">SUM(G8*1.015)</f>
        <v>822139.0991029999</v>
      </c>
      <c r="L8" s="28"/>
      <c r="M8" s="29">
        <f t="shared" si="1"/>
        <v>822139.0991029999</v>
      </c>
      <c r="N8" s="31">
        <f t="shared" ref="N8:N50" si="4">SUM(G8*1.017)</f>
        <v>823759.07762339991</v>
      </c>
      <c r="O8" s="17"/>
      <c r="P8" s="17"/>
      <c r="Q8" s="17"/>
      <c r="R8" s="30">
        <f t="shared" si="2"/>
        <v>823759.07762339991</v>
      </c>
    </row>
    <row r="9" spans="1:18" ht="15.75" x14ac:dyDescent="0.25">
      <c r="A9" s="122" t="s">
        <v>134</v>
      </c>
      <c r="B9" s="120" t="s">
        <v>164</v>
      </c>
      <c r="C9" s="19">
        <v>11</v>
      </c>
      <c r="D9" s="61">
        <v>0</v>
      </c>
      <c r="E9" s="63">
        <v>7989.68</v>
      </c>
      <c r="F9" s="62"/>
      <c r="G9" s="23"/>
      <c r="H9" s="24"/>
      <c r="I9" s="25"/>
      <c r="J9" s="26"/>
      <c r="K9" s="27"/>
      <c r="L9" s="28"/>
      <c r="M9" s="29"/>
      <c r="N9" s="31"/>
      <c r="O9" s="17"/>
      <c r="P9" s="17"/>
      <c r="Q9" s="17"/>
      <c r="R9" s="30"/>
    </row>
    <row r="10" spans="1:18" ht="15.75" x14ac:dyDescent="0.25">
      <c r="A10" s="122"/>
      <c r="B10" s="120"/>
      <c r="C10" s="19">
        <v>45</v>
      </c>
      <c r="D10" s="61">
        <v>473237.67</v>
      </c>
      <c r="E10" s="63">
        <v>572546.55000000005</v>
      </c>
      <c r="F10" s="62">
        <v>545664.19999999995</v>
      </c>
      <c r="G10" s="23">
        <v>562034.12599999993</v>
      </c>
      <c r="H10" s="24"/>
      <c r="I10" s="25">
        <f t="shared" si="0"/>
        <v>562034.12599999993</v>
      </c>
      <c r="J10" s="26"/>
      <c r="K10" s="27">
        <f t="shared" si="3"/>
        <v>570464.6378899999</v>
      </c>
      <c r="L10" s="28"/>
      <c r="M10" s="29">
        <f t="shared" si="1"/>
        <v>570464.6378899999</v>
      </c>
      <c r="N10" s="31">
        <f t="shared" si="4"/>
        <v>571588.70614199992</v>
      </c>
      <c r="O10" s="17"/>
      <c r="P10" s="17"/>
      <c r="Q10" s="17"/>
      <c r="R10" s="30">
        <f t="shared" si="2"/>
        <v>571588.70614199992</v>
      </c>
    </row>
    <row r="11" spans="1:18" ht="15.75" x14ac:dyDescent="0.25">
      <c r="A11" s="122" t="s">
        <v>135</v>
      </c>
      <c r="B11" s="118" t="s">
        <v>165</v>
      </c>
      <c r="C11" s="19">
        <v>11</v>
      </c>
      <c r="D11" s="61">
        <v>43162.78</v>
      </c>
      <c r="E11" s="63">
        <v>40722.720000000001</v>
      </c>
      <c r="F11" s="62">
        <v>27200</v>
      </c>
      <c r="G11" s="23"/>
      <c r="H11" s="24"/>
      <c r="I11" s="25"/>
      <c r="J11" s="26"/>
      <c r="K11" s="27"/>
      <c r="L11" s="28"/>
      <c r="M11" s="29"/>
      <c r="N11" s="31"/>
      <c r="O11" s="17"/>
      <c r="P11" s="17"/>
      <c r="Q11" s="17"/>
      <c r="R11" s="30"/>
    </row>
    <row r="12" spans="1:18" ht="15.75" x14ac:dyDescent="0.25">
      <c r="A12" s="122"/>
      <c r="B12" s="118"/>
      <c r="C12" s="19">
        <v>45</v>
      </c>
      <c r="D12" s="61">
        <v>1423921.69</v>
      </c>
      <c r="E12" s="63">
        <v>968327.56</v>
      </c>
      <c r="F12" s="62">
        <v>952077.03</v>
      </c>
      <c r="G12" s="23">
        <v>980639.34090000007</v>
      </c>
      <c r="H12" s="24"/>
      <c r="I12" s="25">
        <f t="shared" si="0"/>
        <v>980639.34090000007</v>
      </c>
      <c r="J12" s="26"/>
      <c r="K12" s="27">
        <f t="shared" si="3"/>
        <v>995348.93101349997</v>
      </c>
      <c r="L12" s="28"/>
      <c r="M12" s="29">
        <f t="shared" si="1"/>
        <v>995348.93101349997</v>
      </c>
      <c r="N12" s="31">
        <f t="shared" si="4"/>
        <v>997310.20969529997</v>
      </c>
      <c r="O12" s="17"/>
      <c r="P12" s="17"/>
      <c r="Q12" s="17"/>
      <c r="R12" s="30">
        <f t="shared" si="2"/>
        <v>997310.20969529997</v>
      </c>
    </row>
    <row r="13" spans="1:18" ht="15.75" x14ac:dyDescent="0.25">
      <c r="A13" s="122" t="s">
        <v>136</v>
      </c>
      <c r="B13" s="120" t="s">
        <v>166</v>
      </c>
      <c r="C13" s="19">
        <v>11</v>
      </c>
      <c r="D13" s="61">
        <v>76503.88</v>
      </c>
      <c r="E13" s="64">
        <v>26672.2</v>
      </c>
      <c r="F13" s="62">
        <v>3165.36</v>
      </c>
      <c r="G13" s="23"/>
      <c r="H13" s="24"/>
      <c r="I13" s="25"/>
      <c r="J13" s="26"/>
      <c r="K13" s="27"/>
      <c r="L13" s="28"/>
      <c r="M13" s="29"/>
      <c r="N13" s="31"/>
      <c r="O13" s="17"/>
      <c r="P13" s="17"/>
      <c r="Q13" s="17"/>
      <c r="R13" s="30"/>
    </row>
    <row r="14" spans="1:18" ht="15.75" x14ac:dyDescent="0.25">
      <c r="A14" s="122"/>
      <c r="B14" s="120"/>
      <c r="C14" s="19">
        <v>45</v>
      </c>
      <c r="D14" s="61">
        <v>560004.26</v>
      </c>
      <c r="E14" s="63">
        <v>951701.22</v>
      </c>
      <c r="F14" s="62">
        <v>597885.51</v>
      </c>
      <c r="G14" s="23">
        <v>584922.07839000004</v>
      </c>
      <c r="H14" s="24"/>
      <c r="I14" s="25">
        <f t="shared" si="0"/>
        <v>584922.07839000004</v>
      </c>
      <c r="J14" s="26"/>
      <c r="K14" s="27">
        <f t="shared" si="3"/>
        <v>593695.90956584993</v>
      </c>
      <c r="L14" s="28"/>
      <c r="M14" s="29">
        <f t="shared" si="1"/>
        <v>593695.90956584993</v>
      </c>
      <c r="N14" s="31">
        <f t="shared" si="4"/>
        <v>594865.75372262998</v>
      </c>
      <c r="O14" s="17"/>
      <c r="P14" s="17"/>
      <c r="Q14" s="17"/>
      <c r="R14" s="30">
        <f t="shared" si="2"/>
        <v>594865.75372262998</v>
      </c>
    </row>
    <row r="15" spans="1:18" ht="15.75" x14ac:dyDescent="0.25">
      <c r="A15" s="122" t="s">
        <v>137</v>
      </c>
      <c r="B15" s="120" t="s">
        <v>167</v>
      </c>
      <c r="C15" s="19">
        <v>11</v>
      </c>
      <c r="D15" s="61"/>
      <c r="E15" s="63">
        <v>28749.73</v>
      </c>
      <c r="F15" s="62">
        <v>10000</v>
      </c>
      <c r="G15" s="23"/>
      <c r="H15" s="24"/>
      <c r="I15" s="25"/>
      <c r="J15" s="26"/>
      <c r="K15" s="27"/>
      <c r="L15" s="28"/>
      <c r="M15" s="29"/>
      <c r="N15" s="31"/>
      <c r="O15" s="17"/>
      <c r="P15" s="17"/>
      <c r="Q15" s="17"/>
      <c r="R15" s="30"/>
    </row>
    <row r="16" spans="1:18" ht="15.75" x14ac:dyDescent="0.25">
      <c r="A16" s="122"/>
      <c r="B16" s="120"/>
      <c r="C16" s="19">
        <v>45</v>
      </c>
      <c r="D16" s="61">
        <v>971742.94</v>
      </c>
      <c r="E16" s="63">
        <v>1065768.07</v>
      </c>
      <c r="F16" s="62">
        <v>517435.42</v>
      </c>
      <c r="G16" s="23">
        <v>532958.48259999999</v>
      </c>
      <c r="H16" s="24"/>
      <c r="I16" s="25">
        <f t="shared" si="0"/>
        <v>532958.48259999999</v>
      </c>
      <c r="J16" s="26"/>
      <c r="K16" s="27">
        <f t="shared" si="3"/>
        <v>540952.85983899992</v>
      </c>
      <c r="L16" s="28"/>
      <c r="M16" s="29">
        <f t="shared" si="1"/>
        <v>540952.85983899992</v>
      </c>
      <c r="N16" s="31">
        <f t="shared" si="4"/>
        <v>542018.77680419991</v>
      </c>
      <c r="O16" s="17"/>
      <c r="P16" s="17"/>
      <c r="Q16" s="17"/>
      <c r="R16" s="30">
        <f t="shared" si="2"/>
        <v>542018.77680419991</v>
      </c>
    </row>
    <row r="17" spans="1:18" ht="15.75" x14ac:dyDescent="0.25">
      <c r="A17" s="122" t="s">
        <v>138</v>
      </c>
      <c r="B17" s="120" t="s">
        <v>168</v>
      </c>
      <c r="C17" s="19">
        <v>11</v>
      </c>
      <c r="D17" s="61">
        <v>9918.2099999999991</v>
      </c>
      <c r="E17" s="63">
        <v>19700.060000000001</v>
      </c>
      <c r="F17" s="62">
        <v>21100</v>
      </c>
      <c r="G17" s="23"/>
      <c r="H17" s="24"/>
      <c r="I17" s="25"/>
      <c r="J17" s="26"/>
      <c r="K17" s="27"/>
      <c r="L17" s="28"/>
      <c r="M17" s="29"/>
      <c r="N17" s="31"/>
      <c r="O17" s="17"/>
      <c r="P17" s="17"/>
      <c r="Q17" s="17"/>
      <c r="R17" s="30"/>
    </row>
    <row r="18" spans="1:18" ht="15.75" x14ac:dyDescent="0.25">
      <c r="A18" s="122"/>
      <c r="B18" s="120"/>
      <c r="C18" s="19">
        <v>45</v>
      </c>
      <c r="D18" s="61">
        <v>783568.01</v>
      </c>
      <c r="E18" s="64">
        <v>917259.79</v>
      </c>
      <c r="F18" s="62">
        <v>1013946.49</v>
      </c>
      <c r="G18" s="23">
        <v>699057.38470000005</v>
      </c>
      <c r="H18" s="24"/>
      <c r="I18" s="25">
        <f t="shared" si="0"/>
        <v>699057.38470000005</v>
      </c>
      <c r="J18" s="26"/>
      <c r="K18" s="27">
        <f t="shared" si="3"/>
        <v>709543.24547049997</v>
      </c>
      <c r="L18" s="28"/>
      <c r="M18" s="29">
        <f t="shared" si="1"/>
        <v>709543.24547049997</v>
      </c>
      <c r="N18" s="31">
        <f t="shared" si="4"/>
        <v>710941.36023989995</v>
      </c>
      <c r="O18" s="17"/>
      <c r="P18" s="17"/>
      <c r="Q18" s="17"/>
      <c r="R18" s="30">
        <f t="shared" si="2"/>
        <v>710941.36023989995</v>
      </c>
    </row>
    <row r="19" spans="1:18" ht="15.75" x14ac:dyDescent="0.25">
      <c r="A19" s="122" t="s">
        <v>139</v>
      </c>
      <c r="B19" s="118" t="s">
        <v>169</v>
      </c>
      <c r="C19" s="19">
        <v>11</v>
      </c>
      <c r="D19" s="61">
        <v>73874.649999999994</v>
      </c>
      <c r="E19" s="63">
        <v>381486.86</v>
      </c>
      <c r="F19" s="62">
        <v>327710</v>
      </c>
      <c r="G19" s="23"/>
      <c r="H19" s="24"/>
      <c r="I19" s="25"/>
      <c r="J19" s="26"/>
      <c r="K19" s="27"/>
      <c r="L19" s="28"/>
      <c r="M19" s="29"/>
      <c r="N19" s="31"/>
      <c r="O19" s="17"/>
      <c r="P19" s="17"/>
      <c r="Q19" s="17"/>
      <c r="R19" s="30"/>
    </row>
    <row r="20" spans="1:18" ht="15.75" x14ac:dyDescent="0.25">
      <c r="A20" s="122"/>
      <c r="B20" s="118"/>
      <c r="C20" s="19">
        <v>45</v>
      </c>
      <c r="D20" s="61">
        <v>1184115.9099999999</v>
      </c>
      <c r="E20" s="64">
        <v>1235639.1000000001</v>
      </c>
      <c r="F20" s="62">
        <v>1057375.3799999999</v>
      </c>
      <c r="G20" s="23">
        <v>1089096.6413999998</v>
      </c>
      <c r="H20" s="24"/>
      <c r="I20" s="25">
        <f t="shared" si="0"/>
        <v>1089096.6413999998</v>
      </c>
      <c r="J20" s="26"/>
      <c r="K20" s="27">
        <f t="shared" si="3"/>
        <v>1105433.0910209997</v>
      </c>
      <c r="L20" s="28"/>
      <c r="M20" s="29">
        <f t="shared" si="1"/>
        <v>1105433.0910209997</v>
      </c>
      <c r="N20" s="31">
        <f t="shared" si="4"/>
        <v>1107611.2843037997</v>
      </c>
      <c r="O20" s="17"/>
      <c r="P20" s="17"/>
      <c r="Q20" s="17"/>
      <c r="R20" s="30">
        <f t="shared" si="2"/>
        <v>1107611.2843037997</v>
      </c>
    </row>
    <row r="21" spans="1:18" ht="15.75" x14ac:dyDescent="0.25">
      <c r="A21" s="122" t="s">
        <v>140</v>
      </c>
      <c r="B21" s="120" t="s">
        <v>170</v>
      </c>
      <c r="C21" s="19">
        <v>11</v>
      </c>
      <c r="D21" s="61">
        <v>17596.87</v>
      </c>
      <c r="E21" s="63">
        <v>8988.1</v>
      </c>
      <c r="F21" s="62">
        <v>11835.76</v>
      </c>
      <c r="G21" s="23"/>
      <c r="H21" s="24"/>
      <c r="I21" s="25"/>
      <c r="J21" s="26"/>
      <c r="K21" s="27"/>
      <c r="L21" s="28"/>
      <c r="M21" s="29"/>
      <c r="N21" s="31"/>
      <c r="O21" s="17"/>
      <c r="P21" s="17"/>
      <c r="Q21" s="17"/>
      <c r="R21" s="30"/>
    </row>
    <row r="22" spans="1:18" ht="15.75" x14ac:dyDescent="0.25">
      <c r="A22" s="122"/>
      <c r="B22" s="120"/>
      <c r="C22" s="19">
        <v>45</v>
      </c>
      <c r="D22" s="61">
        <v>685375.44</v>
      </c>
      <c r="E22" s="63">
        <v>681621.53</v>
      </c>
      <c r="F22" s="65">
        <v>740681.65</v>
      </c>
      <c r="G22" s="34">
        <v>762902.09950000001</v>
      </c>
      <c r="H22" s="35"/>
      <c r="I22" s="25">
        <f t="shared" si="0"/>
        <v>762902.09950000001</v>
      </c>
      <c r="J22" s="26"/>
      <c r="K22" s="27">
        <f t="shared" si="3"/>
        <v>774345.63099249988</v>
      </c>
      <c r="L22" s="36"/>
      <c r="M22" s="29">
        <f t="shared" si="1"/>
        <v>774345.63099249988</v>
      </c>
      <c r="N22" s="31">
        <f t="shared" si="4"/>
        <v>775871.43519149988</v>
      </c>
      <c r="O22" s="17"/>
      <c r="P22" s="17"/>
      <c r="Q22" s="17"/>
      <c r="R22" s="30">
        <f t="shared" si="2"/>
        <v>775871.43519149988</v>
      </c>
    </row>
    <row r="23" spans="1:18" ht="15.75" x14ac:dyDescent="0.25">
      <c r="A23" s="132" t="s">
        <v>141</v>
      </c>
      <c r="B23" s="133" t="s">
        <v>171</v>
      </c>
      <c r="C23" s="19">
        <v>11</v>
      </c>
      <c r="D23" s="66">
        <v>52975.09</v>
      </c>
      <c r="E23" s="63">
        <v>53983.81</v>
      </c>
      <c r="F23" s="62">
        <v>87610.4</v>
      </c>
      <c r="G23" s="23"/>
      <c r="H23" s="24"/>
      <c r="I23" s="25"/>
      <c r="J23" s="26"/>
      <c r="K23" s="27"/>
      <c r="L23" s="28"/>
      <c r="M23" s="29"/>
      <c r="N23" s="31"/>
      <c r="O23" s="17"/>
      <c r="P23" s="17"/>
      <c r="Q23" s="17"/>
      <c r="R23" s="30"/>
    </row>
    <row r="24" spans="1:18" ht="15.75" x14ac:dyDescent="0.25">
      <c r="A24" s="132"/>
      <c r="B24" s="133"/>
      <c r="C24" s="19">
        <v>45</v>
      </c>
      <c r="D24" s="66">
        <v>709398.25</v>
      </c>
      <c r="E24" s="63">
        <v>772970.84</v>
      </c>
      <c r="F24" s="62">
        <v>637238.81999999995</v>
      </c>
      <c r="G24" s="23">
        <v>656355.98459999997</v>
      </c>
      <c r="H24" s="24"/>
      <c r="I24" s="25">
        <f t="shared" si="0"/>
        <v>656355.98459999997</v>
      </c>
      <c r="J24" s="26"/>
      <c r="K24" s="27">
        <f t="shared" si="3"/>
        <v>666201.32436899992</v>
      </c>
      <c r="L24" s="28"/>
      <c r="M24" s="29">
        <f t="shared" si="1"/>
        <v>666201.32436899992</v>
      </c>
      <c r="N24" s="31">
        <f t="shared" si="4"/>
        <v>667514.03633819986</v>
      </c>
      <c r="O24" s="17"/>
      <c r="P24" s="17"/>
      <c r="Q24" s="17"/>
      <c r="R24" s="30">
        <f t="shared" si="2"/>
        <v>667514.03633819986</v>
      </c>
    </row>
    <row r="25" spans="1:18" ht="15.75" x14ac:dyDescent="0.25">
      <c r="A25" s="122" t="s">
        <v>142</v>
      </c>
      <c r="B25" s="118" t="s">
        <v>172</v>
      </c>
      <c r="C25" s="19">
        <v>11</v>
      </c>
      <c r="D25" s="66">
        <v>47223.38</v>
      </c>
      <c r="E25" s="63">
        <v>69581.440000000002</v>
      </c>
      <c r="F25" s="62">
        <v>126405.15</v>
      </c>
      <c r="G25" s="23"/>
      <c r="H25" s="24"/>
      <c r="I25" s="25"/>
      <c r="J25" s="26"/>
      <c r="K25" s="27"/>
      <c r="L25" s="28"/>
      <c r="M25" s="29"/>
      <c r="N25" s="31"/>
      <c r="O25" s="17"/>
      <c r="P25" s="17"/>
      <c r="Q25" s="17"/>
      <c r="R25" s="30"/>
    </row>
    <row r="26" spans="1:18" ht="15.75" x14ac:dyDescent="0.25">
      <c r="A26" s="122"/>
      <c r="B26" s="118"/>
      <c r="C26" s="19">
        <v>45</v>
      </c>
      <c r="D26" s="66">
        <v>922447.45</v>
      </c>
      <c r="E26" s="63">
        <v>815558.21</v>
      </c>
      <c r="F26" s="62">
        <v>733256.52</v>
      </c>
      <c r="G26" s="23">
        <v>755254.2156</v>
      </c>
      <c r="H26" s="24"/>
      <c r="I26" s="25">
        <f t="shared" si="0"/>
        <v>755254.2156</v>
      </c>
      <c r="J26" s="26"/>
      <c r="K26" s="27">
        <f t="shared" si="3"/>
        <v>766583.02883399988</v>
      </c>
      <c r="L26" s="28"/>
      <c r="M26" s="29">
        <f t="shared" si="1"/>
        <v>766583.02883399988</v>
      </c>
      <c r="N26" s="31">
        <f t="shared" si="4"/>
        <v>768093.53726519994</v>
      </c>
      <c r="O26" s="17"/>
      <c r="P26" s="17"/>
      <c r="Q26" s="17"/>
      <c r="R26" s="30">
        <f t="shared" si="2"/>
        <v>768093.53726519994</v>
      </c>
    </row>
    <row r="27" spans="1:18" ht="15.75" x14ac:dyDescent="0.25">
      <c r="A27" s="122" t="s">
        <v>143</v>
      </c>
      <c r="B27" s="120" t="s">
        <v>173</v>
      </c>
      <c r="C27" s="19">
        <v>11</v>
      </c>
      <c r="D27" s="61">
        <v>37660.379999999997</v>
      </c>
      <c r="E27" s="61">
        <v>0</v>
      </c>
      <c r="F27" s="62"/>
      <c r="G27" s="23"/>
      <c r="H27" s="24"/>
      <c r="I27" s="25"/>
      <c r="J27" s="26"/>
      <c r="K27" s="27"/>
      <c r="L27" s="28"/>
      <c r="M27" s="29"/>
      <c r="N27" s="31"/>
      <c r="O27" s="17"/>
      <c r="P27" s="17"/>
      <c r="Q27" s="17"/>
      <c r="R27" s="30"/>
    </row>
    <row r="28" spans="1:18" ht="15.75" x14ac:dyDescent="0.25">
      <c r="A28" s="122"/>
      <c r="B28" s="120"/>
      <c r="C28" s="19">
        <v>45</v>
      </c>
      <c r="D28" s="61">
        <v>416187.03</v>
      </c>
      <c r="E28" s="61">
        <v>430000</v>
      </c>
      <c r="F28" s="62">
        <v>430000</v>
      </c>
      <c r="G28" s="23">
        <v>442900</v>
      </c>
      <c r="H28" s="24"/>
      <c r="I28" s="25">
        <f t="shared" si="0"/>
        <v>442900</v>
      </c>
      <c r="J28" s="26"/>
      <c r="K28" s="27">
        <f t="shared" si="3"/>
        <v>449543.49999999994</v>
      </c>
      <c r="L28" s="28"/>
      <c r="M28" s="29">
        <f t="shared" si="1"/>
        <v>449543.49999999994</v>
      </c>
      <c r="N28" s="31">
        <f t="shared" si="4"/>
        <v>450429.29999999993</v>
      </c>
      <c r="O28" s="17"/>
      <c r="P28" s="17"/>
      <c r="Q28" s="17"/>
      <c r="R28" s="30">
        <f t="shared" si="2"/>
        <v>450429.29999999993</v>
      </c>
    </row>
    <row r="29" spans="1:18" ht="15.75" x14ac:dyDescent="0.25">
      <c r="A29" s="122" t="s">
        <v>144</v>
      </c>
      <c r="B29" s="120" t="s">
        <v>174</v>
      </c>
      <c r="C29" s="19">
        <v>11</v>
      </c>
      <c r="D29" s="61">
        <v>16570.63</v>
      </c>
      <c r="E29" s="61">
        <v>39985.599999999999</v>
      </c>
      <c r="F29" s="62">
        <v>2265.1999999999998</v>
      </c>
      <c r="G29" s="23"/>
      <c r="H29" s="24"/>
      <c r="I29" s="25"/>
      <c r="J29" s="26"/>
      <c r="K29" s="27"/>
      <c r="L29" s="28"/>
      <c r="M29" s="29"/>
      <c r="N29" s="31"/>
      <c r="O29" s="17"/>
      <c r="P29" s="17"/>
      <c r="Q29" s="17"/>
      <c r="R29" s="30"/>
    </row>
    <row r="30" spans="1:18" ht="15.75" x14ac:dyDescent="0.25">
      <c r="A30" s="122"/>
      <c r="B30" s="120"/>
      <c r="C30" s="19">
        <v>45</v>
      </c>
      <c r="D30" s="61">
        <v>1119749.0900000001</v>
      </c>
      <c r="E30" s="63">
        <v>1042074.5</v>
      </c>
      <c r="F30" s="62">
        <v>761803.96</v>
      </c>
      <c r="G30" s="23">
        <v>769497.76630000002</v>
      </c>
      <c r="H30" s="24"/>
      <c r="I30" s="25">
        <f t="shared" si="0"/>
        <v>769497.76630000002</v>
      </c>
      <c r="J30" s="26"/>
      <c r="K30" s="27">
        <f t="shared" si="3"/>
        <v>781040.23279449996</v>
      </c>
      <c r="L30" s="28"/>
      <c r="M30" s="29">
        <f t="shared" si="1"/>
        <v>781040.23279449996</v>
      </c>
      <c r="N30" s="31">
        <f t="shared" si="4"/>
        <v>782579.22832709993</v>
      </c>
      <c r="O30" s="17"/>
      <c r="P30" s="17"/>
      <c r="Q30" s="17"/>
      <c r="R30" s="30">
        <f t="shared" si="2"/>
        <v>782579.22832709993</v>
      </c>
    </row>
    <row r="31" spans="1:18" ht="15.75" x14ac:dyDescent="0.25">
      <c r="A31" s="122" t="s">
        <v>145</v>
      </c>
      <c r="B31" s="120" t="s">
        <v>175</v>
      </c>
      <c r="C31" s="19">
        <v>11</v>
      </c>
      <c r="D31" s="61">
        <v>46705.760000000002</v>
      </c>
      <c r="E31" s="61">
        <v>29895.63</v>
      </c>
      <c r="F31" s="62">
        <v>22300</v>
      </c>
      <c r="G31" s="23"/>
      <c r="H31" s="24"/>
      <c r="I31" s="25"/>
      <c r="J31" s="26"/>
      <c r="K31" s="27"/>
      <c r="L31" s="28"/>
      <c r="M31" s="29"/>
      <c r="N31" s="31"/>
      <c r="O31" s="17"/>
      <c r="P31" s="17"/>
      <c r="Q31" s="17"/>
      <c r="R31" s="30"/>
    </row>
    <row r="32" spans="1:18" ht="15.75" x14ac:dyDescent="0.25">
      <c r="A32" s="122"/>
      <c r="B32" s="120"/>
      <c r="C32" s="19">
        <v>45</v>
      </c>
      <c r="D32" s="61">
        <v>361496.32000000001</v>
      </c>
      <c r="E32" s="63">
        <v>452235.13</v>
      </c>
      <c r="F32" s="62">
        <v>381075.96</v>
      </c>
      <c r="G32" s="23">
        <v>392508.23880000005</v>
      </c>
      <c r="H32" s="24"/>
      <c r="I32" s="25">
        <f t="shared" si="0"/>
        <v>392508.23880000005</v>
      </c>
      <c r="J32" s="26"/>
      <c r="K32" s="27">
        <f t="shared" si="3"/>
        <v>398395.86238200002</v>
      </c>
      <c r="L32" s="28"/>
      <c r="M32" s="29">
        <f t="shared" si="1"/>
        <v>398395.86238200002</v>
      </c>
      <c r="N32" s="31">
        <f t="shared" si="4"/>
        <v>399180.87885959999</v>
      </c>
      <c r="O32" s="17"/>
      <c r="P32" s="17"/>
      <c r="Q32" s="17"/>
      <c r="R32" s="30">
        <f t="shared" si="2"/>
        <v>399180.87885959999</v>
      </c>
    </row>
    <row r="33" spans="1:18" ht="15.75" x14ac:dyDescent="0.25">
      <c r="A33" s="132" t="s">
        <v>146</v>
      </c>
      <c r="B33" s="133" t="s">
        <v>176</v>
      </c>
      <c r="C33" s="19">
        <v>11</v>
      </c>
      <c r="D33" s="66"/>
      <c r="E33" s="66">
        <v>0</v>
      </c>
      <c r="F33" s="62"/>
      <c r="G33" s="23"/>
      <c r="H33" s="24"/>
      <c r="I33" s="25"/>
      <c r="J33" s="26"/>
      <c r="K33" s="27"/>
      <c r="L33" s="28"/>
      <c r="M33" s="29"/>
      <c r="N33" s="31"/>
      <c r="O33" s="17"/>
      <c r="P33" s="17"/>
      <c r="Q33" s="17"/>
      <c r="R33" s="30"/>
    </row>
    <row r="34" spans="1:18" ht="15.75" x14ac:dyDescent="0.25">
      <c r="A34" s="132"/>
      <c r="B34" s="133"/>
      <c r="C34" s="19">
        <v>45</v>
      </c>
      <c r="D34" s="66">
        <v>942581.96</v>
      </c>
      <c r="E34" s="63">
        <v>906398.99</v>
      </c>
      <c r="F34" s="62">
        <v>909405.63</v>
      </c>
      <c r="G34" s="23">
        <v>936687.79890000005</v>
      </c>
      <c r="H34" s="24"/>
      <c r="I34" s="25">
        <f t="shared" si="0"/>
        <v>936687.79890000005</v>
      </c>
      <c r="J34" s="26"/>
      <c r="K34" s="27">
        <f t="shared" si="3"/>
        <v>950738.11588349997</v>
      </c>
      <c r="L34" s="28"/>
      <c r="M34" s="29">
        <f t="shared" si="1"/>
        <v>950738.11588349997</v>
      </c>
      <c r="N34" s="31">
        <f t="shared" si="4"/>
        <v>952611.49148129998</v>
      </c>
      <c r="O34" s="17"/>
      <c r="P34" s="17"/>
      <c r="Q34" s="17"/>
      <c r="R34" s="30">
        <f t="shared" si="2"/>
        <v>952611.49148129998</v>
      </c>
    </row>
    <row r="35" spans="1:18" ht="15.75" x14ac:dyDescent="0.25">
      <c r="A35" s="122" t="s">
        <v>147</v>
      </c>
      <c r="B35" s="118" t="s">
        <v>177</v>
      </c>
      <c r="C35" s="19">
        <v>11</v>
      </c>
      <c r="D35" s="61">
        <v>349157.21</v>
      </c>
      <c r="E35" s="61">
        <v>553304.4</v>
      </c>
      <c r="F35" s="62">
        <v>191466.55</v>
      </c>
      <c r="G35" s="23"/>
      <c r="H35" s="24"/>
      <c r="I35" s="25"/>
      <c r="J35" s="26"/>
      <c r="K35" s="27"/>
      <c r="L35" s="28"/>
      <c r="M35" s="29"/>
      <c r="N35" s="31"/>
      <c r="O35" s="17"/>
      <c r="P35" s="17"/>
      <c r="Q35" s="17"/>
      <c r="R35" s="30"/>
    </row>
    <row r="36" spans="1:18" ht="15.75" x14ac:dyDescent="0.25">
      <c r="A36" s="122"/>
      <c r="B36" s="118"/>
      <c r="C36" s="19">
        <v>45</v>
      </c>
      <c r="D36" s="61">
        <v>1097354.2</v>
      </c>
      <c r="E36" s="63">
        <v>1024099.02</v>
      </c>
      <c r="F36" s="62">
        <v>876073.86</v>
      </c>
      <c r="G36" s="23">
        <v>862186.07579999999</v>
      </c>
      <c r="H36" s="24"/>
      <c r="I36" s="25">
        <f t="shared" si="0"/>
        <v>862186.07579999999</v>
      </c>
      <c r="J36" s="26"/>
      <c r="K36" s="27">
        <f t="shared" si="3"/>
        <v>875118.86693699996</v>
      </c>
      <c r="L36" s="28"/>
      <c r="M36" s="29">
        <f t="shared" si="1"/>
        <v>875118.86693699996</v>
      </c>
      <c r="N36" s="31">
        <f t="shared" si="4"/>
        <v>876843.23908859992</v>
      </c>
      <c r="O36" s="17"/>
      <c r="P36" s="17"/>
      <c r="Q36" s="17"/>
      <c r="R36" s="30">
        <f t="shared" si="2"/>
        <v>876843.23908859992</v>
      </c>
    </row>
    <row r="37" spans="1:18" ht="15.75" x14ac:dyDescent="0.25">
      <c r="A37" s="132" t="s">
        <v>148</v>
      </c>
      <c r="B37" s="133" t="s">
        <v>178</v>
      </c>
      <c r="C37" s="19">
        <v>11</v>
      </c>
      <c r="D37" s="66">
        <v>92302.16</v>
      </c>
      <c r="E37" s="66">
        <v>62858.47</v>
      </c>
      <c r="F37" s="62">
        <v>32340.06</v>
      </c>
      <c r="G37" s="23"/>
      <c r="H37" s="24"/>
      <c r="I37" s="25"/>
      <c r="J37" s="26"/>
      <c r="K37" s="27"/>
      <c r="L37" s="28"/>
      <c r="M37" s="29"/>
      <c r="N37" s="31"/>
      <c r="O37" s="17"/>
      <c r="P37" s="17"/>
      <c r="Q37" s="17"/>
      <c r="R37" s="30"/>
    </row>
    <row r="38" spans="1:18" ht="15.75" x14ac:dyDescent="0.25">
      <c r="A38" s="132"/>
      <c r="B38" s="133"/>
      <c r="C38" s="19">
        <v>45</v>
      </c>
      <c r="D38" s="66">
        <v>856861.89</v>
      </c>
      <c r="E38" s="63">
        <v>1007035.87</v>
      </c>
      <c r="F38" s="62">
        <v>901374.67</v>
      </c>
      <c r="G38" s="23">
        <v>928415.9101000001</v>
      </c>
      <c r="H38" s="24"/>
      <c r="I38" s="25">
        <f t="shared" si="0"/>
        <v>928415.9101000001</v>
      </c>
      <c r="J38" s="26"/>
      <c r="K38" s="27">
        <f t="shared" si="3"/>
        <v>942342.14875150006</v>
      </c>
      <c r="L38" s="28"/>
      <c r="M38" s="29">
        <f t="shared" si="1"/>
        <v>942342.14875150006</v>
      </c>
      <c r="N38" s="31">
        <f t="shared" si="4"/>
        <v>944198.98057170003</v>
      </c>
      <c r="O38" s="17"/>
      <c r="P38" s="17"/>
      <c r="Q38" s="17"/>
      <c r="R38" s="30">
        <f t="shared" si="2"/>
        <v>944198.98057170003</v>
      </c>
    </row>
    <row r="39" spans="1:18" ht="15.75" x14ac:dyDescent="0.25">
      <c r="A39" s="132" t="s">
        <v>149</v>
      </c>
      <c r="B39" s="67" t="s">
        <v>179</v>
      </c>
      <c r="C39" s="19">
        <v>11</v>
      </c>
      <c r="D39" s="66">
        <v>53304.78</v>
      </c>
      <c r="E39" s="66">
        <v>65945.98</v>
      </c>
      <c r="F39" s="62">
        <v>85912.2</v>
      </c>
      <c r="G39" s="23"/>
      <c r="H39" s="24"/>
      <c r="I39" s="25"/>
      <c r="J39" s="26"/>
      <c r="K39" s="27"/>
      <c r="L39" s="28"/>
      <c r="M39" s="29"/>
      <c r="N39" s="31"/>
      <c r="O39" s="17"/>
      <c r="P39" s="17"/>
      <c r="Q39" s="17"/>
      <c r="R39" s="30"/>
    </row>
    <row r="40" spans="1:18" ht="15.75" x14ac:dyDescent="0.25">
      <c r="A40" s="132"/>
      <c r="B40" s="68" t="s">
        <v>180</v>
      </c>
      <c r="C40" s="19">
        <v>45</v>
      </c>
      <c r="D40" s="66">
        <v>898655.68</v>
      </c>
      <c r="E40" s="63">
        <v>1071373.3</v>
      </c>
      <c r="F40" s="62">
        <v>726313.17</v>
      </c>
      <c r="G40" s="23">
        <v>748102.56510000001</v>
      </c>
      <c r="H40" s="24"/>
      <c r="I40" s="25">
        <f t="shared" si="0"/>
        <v>748102.56510000001</v>
      </c>
      <c r="J40" s="26"/>
      <c r="K40" s="27">
        <f t="shared" si="3"/>
        <v>759324.10357649997</v>
      </c>
      <c r="L40" s="28"/>
      <c r="M40" s="29">
        <f t="shared" si="1"/>
        <v>759324.10357649997</v>
      </c>
      <c r="N40" s="31">
        <f t="shared" si="4"/>
        <v>760820.30870669999</v>
      </c>
      <c r="O40" s="17"/>
      <c r="P40" s="17"/>
      <c r="Q40" s="17"/>
      <c r="R40" s="30">
        <f t="shared" si="2"/>
        <v>760820.30870669999</v>
      </c>
    </row>
    <row r="41" spans="1:18" ht="15.75" x14ac:dyDescent="0.25">
      <c r="A41" s="122" t="s">
        <v>150</v>
      </c>
      <c r="B41" s="120" t="s">
        <v>181</v>
      </c>
      <c r="C41" s="19">
        <v>11</v>
      </c>
      <c r="D41" s="61">
        <v>47364.2</v>
      </c>
      <c r="E41" s="61">
        <v>34477.31</v>
      </c>
      <c r="F41" s="62">
        <v>61520.32</v>
      </c>
      <c r="G41" s="23"/>
      <c r="H41" s="24"/>
      <c r="I41" s="25"/>
      <c r="J41" s="26"/>
      <c r="K41" s="27"/>
      <c r="L41" s="28"/>
      <c r="M41" s="29"/>
      <c r="N41" s="31"/>
      <c r="O41" s="17"/>
      <c r="P41" s="17"/>
      <c r="Q41" s="17"/>
      <c r="R41" s="30"/>
    </row>
    <row r="42" spans="1:18" ht="15.75" x14ac:dyDescent="0.25">
      <c r="A42" s="122"/>
      <c r="B42" s="120"/>
      <c r="C42" s="19">
        <v>45</v>
      </c>
      <c r="D42" s="61">
        <v>948195.98</v>
      </c>
      <c r="E42" s="63">
        <v>1072229.27</v>
      </c>
      <c r="F42" s="62">
        <v>892267.54</v>
      </c>
      <c r="G42" s="23">
        <v>919035.56620000012</v>
      </c>
      <c r="H42" s="24"/>
      <c r="I42" s="25">
        <f t="shared" si="0"/>
        <v>919035.56620000012</v>
      </c>
      <c r="J42" s="26"/>
      <c r="K42" s="27">
        <f t="shared" si="3"/>
        <v>932821.09969300008</v>
      </c>
      <c r="L42" s="28"/>
      <c r="M42" s="29">
        <f t="shared" si="1"/>
        <v>932821.09969300008</v>
      </c>
      <c r="N42" s="31">
        <f t="shared" si="4"/>
        <v>934659.17082540004</v>
      </c>
      <c r="O42" s="17"/>
      <c r="P42" s="17"/>
      <c r="Q42" s="17"/>
      <c r="R42" s="30">
        <f t="shared" si="2"/>
        <v>934659.17082540004</v>
      </c>
    </row>
    <row r="43" spans="1:18" ht="15.75" x14ac:dyDescent="0.25">
      <c r="A43" s="122" t="s">
        <v>151</v>
      </c>
      <c r="B43" s="120" t="s">
        <v>182</v>
      </c>
      <c r="C43" s="19">
        <v>11</v>
      </c>
      <c r="D43" s="61">
        <v>81582.009999999995</v>
      </c>
      <c r="E43" s="61">
        <v>393087.84</v>
      </c>
      <c r="F43" s="62">
        <v>23000</v>
      </c>
      <c r="G43" s="23"/>
      <c r="H43" s="24"/>
      <c r="I43" s="25"/>
      <c r="J43" s="26"/>
      <c r="K43" s="27"/>
      <c r="L43" s="28"/>
      <c r="M43" s="29"/>
      <c r="N43" s="31"/>
      <c r="O43" s="17"/>
      <c r="P43" s="17"/>
      <c r="Q43" s="17"/>
      <c r="R43" s="30"/>
    </row>
    <row r="44" spans="1:18" ht="15.75" x14ac:dyDescent="0.25">
      <c r="A44" s="122"/>
      <c r="B44" s="120"/>
      <c r="C44" s="19">
        <v>45</v>
      </c>
      <c r="D44" s="61">
        <v>1303199.92</v>
      </c>
      <c r="E44" s="63">
        <v>1224903.49</v>
      </c>
      <c r="F44" s="62">
        <v>1385423.19</v>
      </c>
      <c r="G44" s="23">
        <v>1426985.8857</v>
      </c>
      <c r="H44" s="24"/>
      <c r="I44" s="25">
        <f t="shared" si="0"/>
        <v>1426985.8857</v>
      </c>
      <c r="J44" s="26"/>
      <c r="K44" s="27">
        <f t="shared" si="3"/>
        <v>1448390.6739854999</v>
      </c>
      <c r="L44" s="28"/>
      <c r="M44" s="29">
        <f t="shared" si="1"/>
        <v>1448390.6739854999</v>
      </c>
      <c r="N44" s="31">
        <f t="shared" si="4"/>
        <v>1451244.6457568998</v>
      </c>
      <c r="O44" s="17"/>
      <c r="P44" s="17"/>
      <c r="Q44" s="17"/>
      <c r="R44" s="30">
        <f t="shared" si="2"/>
        <v>1451244.6457568998</v>
      </c>
    </row>
    <row r="45" spans="1:18" ht="15.75" x14ac:dyDescent="0.25">
      <c r="A45" s="122" t="s">
        <v>152</v>
      </c>
      <c r="B45" s="120" t="s">
        <v>183</v>
      </c>
      <c r="C45" s="19">
        <v>11</v>
      </c>
      <c r="D45" s="61">
        <v>0</v>
      </c>
      <c r="E45" s="61"/>
      <c r="F45" s="62"/>
      <c r="G45" s="23"/>
      <c r="H45" s="24"/>
      <c r="I45" s="25"/>
      <c r="J45" s="26"/>
      <c r="K45" s="27"/>
      <c r="L45" s="28"/>
      <c r="M45" s="29"/>
      <c r="N45" s="31"/>
      <c r="O45" s="17"/>
      <c r="P45" s="17"/>
      <c r="Q45" s="17"/>
      <c r="R45" s="30"/>
    </row>
    <row r="46" spans="1:18" ht="15.75" x14ac:dyDescent="0.25">
      <c r="A46" s="122"/>
      <c r="B46" s="120"/>
      <c r="C46" s="19">
        <v>45</v>
      </c>
      <c r="D46" s="61">
        <v>1607230.4</v>
      </c>
      <c r="E46" s="63">
        <v>1694153.42</v>
      </c>
      <c r="F46" s="62">
        <v>1762998</v>
      </c>
      <c r="G46" s="23">
        <v>1815887.94</v>
      </c>
      <c r="H46" s="24"/>
      <c r="I46" s="25">
        <f t="shared" si="0"/>
        <v>1815887.94</v>
      </c>
      <c r="J46" s="26"/>
      <c r="K46" s="27">
        <f t="shared" si="3"/>
        <v>1843126.2590999997</v>
      </c>
      <c r="L46" s="28"/>
      <c r="M46" s="29">
        <f t="shared" si="1"/>
        <v>1843126.2590999997</v>
      </c>
      <c r="N46" s="31">
        <f t="shared" si="4"/>
        <v>1846758.0349799998</v>
      </c>
      <c r="O46" s="17"/>
      <c r="P46" s="17"/>
      <c r="Q46" s="17"/>
      <c r="R46" s="30">
        <f t="shared" si="2"/>
        <v>1846758.0349799998</v>
      </c>
    </row>
    <row r="47" spans="1:18" ht="15.75" x14ac:dyDescent="0.25">
      <c r="A47" s="122" t="s">
        <v>153</v>
      </c>
      <c r="B47" s="120" t="s">
        <v>184</v>
      </c>
      <c r="C47" s="19">
        <v>11</v>
      </c>
      <c r="D47" s="61"/>
      <c r="E47" s="61"/>
      <c r="F47" s="62"/>
      <c r="G47" s="23"/>
      <c r="H47" s="24"/>
      <c r="I47" s="25">
        <f t="shared" si="0"/>
        <v>0</v>
      </c>
      <c r="J47" s="26"/>
      <c r="K47" s="27"/>
      <c r="L47" s="28"/>
      <c r="M47" s="29">
        <f t="shared" si="1"/>
        <v>0</v>
      </c>
      <c r="N47" s="31"/>
      <c r="O47" s="17"/>
      <c r="P47" s="17"/>
      <c r="Q47" s="17"/>
      <c r="R47" s="30">
        <f t="shared" si="2"/>
        <v>0</v>
      </c>
    </row>
    <row r="48" spans="1:18" ht="15.75" x14ac:dyDescent="0.25">
      <c r="A48" s="122"/>
      <c r="B48" s="120"/>
      <c r="C48" s="19">
        <v>45</v>
      </c>
      <c r="D48" s="61"/>
      <c r="E48" s="61"/>
      <c r="F48" s="62">
        <v>2386569</v>
      </c>
      <c r="G48" s="23">
        <v>2458166.0699999998</v>
      </c>
      <c r="H48" s="24"/>
      <c r="I48" s="25">
        <f t="shared" si="0"/>
        <v>2458166.0699999998</v>
      </c>
      <c r="J48" s="26"/>
      <c r="K48" s="27">
        <f t="shared" si="3"/>
        <v>2495038.5610499997</v>
      </c>
      <c r="L48" s="28"/>
      <c r="M48" s="29">
        <f t="shared" si="1"/>
        <v>2495038.5610499997</v>
      </c>
      <c r="N48" s="31">
        <f t="shared" si="4"/>
        <v>2499954.8931899997</v>
      </c>
      <c r="O48" s="17"/>
      <c r="P48" s="17"/>
      <c r="Q48" s="17"/>
      <c r="R48" s="30">
        <f t="shared" si="2"/>
        <v>2499954.8931899997</v>
      </c>
    </row>
    <row r="49" spans="1:18" ht="15.75" x14ac:dyDescent="0.25">
      <c r="A49" s="122" t="s">
        <v>154</v>
      </c>
      <c r="B49" s="118" t="s">
        <v>185</v>
      </c>
      <c r="C49" s="19">
        <v>11</v>
      </c>
      <c r="D49" s="61"/>
      <c r="E49" s="61"/>
      <c r="F49" s="62"/>
      <c r="G49" s="23"/>
      <c r="H49" s="24"/>
      <c r="I49" s="25"/>
      <c r="J49" s="26"/>
      <c r="K49" s="27"/>
      <c r="L49" s="28"/>
      <c r="M49" s="29"/>
      <c r="N49" s="31"/>
      <c r="O49" s="17"/>
      <c r="P49" s="17"/>
      <c r="Q49" s="17"/>
      <c r="R49" s="30"/>
    </row>
    <row r="50" spans="1:18" ht="16.5" thickBot="1" x14ac:dyDescent="0.3">
      <c r="A50" s="123"/>
      <c r="B50" s="119"/>
      <c r="C50" s="19">
        <v>45</v>
      </c>
      <c r="D50" s="69"/>
      <c r="E50" s="69"/>
      <c r="F50" s="70">
        <v>710959.52</v>
      </c>
      <c r="G50" s="43">
        <v>732288.31</v>
      </c>
      <c r="H50" s="44"/>
      <c r="I50" s="45">
        <f t="shared" si="0"/>
        <v>732288.31</v>
      </c>
      <c r="J50" s="71"/>
      <c r="K50" s="46">
        <f t="shared" si="3"/>
        <v>743272.63465000002</v>
      </c>
      <c r="L50" s="47"/>
      <c r="M50" s="48">
        <f t="shared" si="1"/>
        <v>743272.63465000002</v>
      </c>
      <c r="N50" s="49">
        <f t="shared" si="4"/>
        <v>744737.21126999997</v>
      </c>
      <c r="O50" s="50"/>
      <c r="P50" s="50"/>
      <c r="Q50" s="50"/>
      <c r="R50" s="51">
        <f t="shared" si="2"/>
        <v>744737.21126999997</v>
      </c>
    </row>
    <row r="51" spans="1:18" ht="15.75" x14ac:dyDescent="0.25">
      <c r="C51" s="72">
        <v>11</v>
      </c>
      <c r="E51" s="1">
        <f>SUM(E5+E7+E9+E11+E13+E15+E17+E19+E21+E23+E25+E27+E29+E31+E33+E35+E37+E39+E41+E43+E45)</f>
        <v>2141518.08</v>
      </c>
      <c r="F51" s="1">
        <f>SUM(F5+F7+F9+F11+F13+F15+F17+F19+F21+F23+F25+F27+F29+F31+F33+F35+F37+F39+F41+F43+F45)</f>
        <v>1090219.1000000001</v>
      </c>
      <c r="G51" s="73"/>
      <c r="H51" s="73"/>
      <c r="I51" s="73"/>
      <c r="J51" s="73"/>
      <c r="K51" s="73"/>
      <c r="L51" s="73"/>
      <c r="M51" s="73"/>
      <c r="N51" s="74"/>
      <c r="O51" s="74"/>
      <c r="P51" s="74"/>
      <c r="Q51" s="74"/>
      <c r="R51" s="74"/>
    </row>
    <row r="52" spans="1:18" ht="15.75" x14ac:dyDescent="0.25">
      <c r="C52" s="72">
        <v>45</v>
      </c>
      <c r="E52" s="1">
        <f>SUM(E6+E8+E10+E12+E14+E16+E18+E20+E22+E24+E26+E28+E30+E32+E34+E36+E38+E40+E42+E44+E46)</f>
        <v>19889560.090000004</v>
      </c>
      <c r="F52" s="1">
        <f>SUM(F6+F8+F10+F12+F14+F16+F18+F20+F22+F24+F26+F28+F30+F32+F34+F36+F38+F40+F42+F44+F46+F48+F50)</f>
        <v>20704102.27</v>
      </c>
      <c r="G52" s="73"/>
      <c r="H52" s="73"/>
      <c r="I52" s="73"/>
      <c r="J52" s="73"/>
      <c r="K52" s="73"/>
      <c r="L52" s="73"/>
      <c r="M52" s="73"/>
      <c r="N52" s="74"/>
      <c r="O52" s="74"/>
      <c r="P52" s="74"/>
      <c r="Q52" s="74"/>
      <c r="R52" s="74"/>
    </row>
    <row r="53" spans="1:18" ht="15.75" x14ac:dyDescent="0.25">
      <c r="B53" s="2" t="s">
        <v>128</v>
      </c>
      <c r="E53" s="1">
        <f>SUM(E5:E46)</f>
        <v>22031078.169999994</v>
      </c>
      <c r="F53" s="1">
        <f>SUM(F5:F50)</f>
        <v>21794321.370000001</v>
      </c>
      <c r="G53" s="73"/>
      <c r="H53" s="73"/>
      <c r="I53" s="73"/>
      <c r="J53" s="73"/>
      <c r="K53" s="73"/>
      <c r="L53" s="73"/>
      <c r="M53" s="73"/>
      <c r="N53" s="74"/>
      <c r="O53" s="74"/>
      <c r="P53" s="74"/>
      <c r="Q53" s="74"/>
      <c r="R53" s="74"/>
    </row>
    <row r="54" spans="1:18" ht="15.75" x14ac:dyDescent="0.25">
      <c r="B54" t="s">
        <v>129</v>
      </c>
      <c r="G54" s="73"/>
      <c r="H54" s="73"/>
      <c r="I54" s="73"/>
      <c r="J54" s="73"/>
      <c r="K54" s="73"/>
      <c r="L54" s="73"/>
      <c r="M54" s="73"/>
      <c r="N54" s="74"/>
      <c r="O54" s="74"/>
      <c r="P54" s="74"/>
      <c r="Q54" s="74"/>
      <c r="R54" s="74"/>
    </row>
    <row r="55" spans="1:18" ht="15.75" x14ac:dyDescent="0.25">
      <c r="G55" s="73"/>
      <c r="H55" s="73"/>
      <c r="I55" s="73"/>
      <c r="J55" s="73"/>
      <c r="K55" s="73"/>
      <c r="L55" s="73"/>
      <c r="M55" s="73"/>
      <c r="N55" s="74"/>
      <c r="O55" s="74"/>
      <c r="P55" s="74"/>
      <c r="Q55" s="74"/>
      <c r="R55" s="74"/>
    </row>
  </sheetData>
  <mergeCells count="48">
    <mergeCell ref="A7:A8"/>
    <mergeCell ref="B7:B8"/>
    <mergeCell ref="G3:I3"/>
    <mergeCell ref="K3:M3"/>
    <mergeCell ref="N3:R3"/>
    <mergeCell ref="A5:A6"/>
    <mergeCell ref="B5:B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7:A48"/>
    <mergeCell ref="B47:B48"/>
    <mergeCell ref="A49:A50"/>
    <mergeCell ref="B49:B50"/>
    <mergeCell ref="A39:A40"/>
    <mergeCell ref="A41:A42"/>
    <mergeCell ref="B41:B42"/>
    <mergeCell ref="A43:A44"/>
    <mergeCell ref="B43:B44"/>
    <mergeCell ref="A45:A46"/>
    <mergeCell ref="B45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Upravni odjeli</vt:lpstr>
      <vt:lpstr>Osnovne škole</vt:lpstr>
      <vt:lpstr>Srednje škole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2019-09-25T08:31:58Z</dcterms:modified>
</cp:coreProperties>
</file>